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OneDrive\Dokumenty\Biznes za milion\"/>
    </mc:Choice>
  </mc:AlternateContent>
  <xr:revisionPtr revIDLastSave="0" documentId="13_ncr:1_{564591E2-331F-42CD-A8C7-D9201B296CDD}" xr6:coauthVersionLast="47" xr6:coauthVersionMax="47" xr10:uidLastSave="{00000000-0000-0000-0000-000000000000}"/>
  <bookViews>
    <workbookView xWindow="-110" yWindow="-110" windowWidth="19420" windowHeight="10300" xr2:uid="{66146C8B-ED4A-4315-91AE-304DA09EB928}"/>
  </bookViews>
  <sheets>
    <sheet name="Instrukcja" sheetId="5" r:id="rId1"/>
    <sheet name="Kalkulator" sheetId="8" r:id="rId2"/>
    <sheet name="Przykład - aplikacja mobilna" sheetId="2" r:id="rId3"/>
  </sheets>
  <definedNames>
    <definedName name="Okresy_planowane">#REF!=MEDIAN(#REF!,#REF!,#REF!+#REF!-1)</definedName>
    <definedName name="Okresy_rzeczywiste">#REF!=MEDIAN(#REF!,#REF!,#REF!+#REF!-1)</definedName>
    <definedName name="Plan">Okresy_planowane*(#REF!&gt;0)</definedName>
    <definedName name="Procent_wykonania">Procent_wykonania_poza*Okresy_planowane</definedName>
    <definedName name="Procent_wykonania_poza">(#REF!=MEDIAN(#REF!,#REF!,#REF!+#REF!)*(#REF!&gt;0))*((#REF!&lt;(INT(#REF!+#REF!*#REF!)))+(#REF!=#REF!))*(#REF!&gt;0)</definedName>
    <definedName name="Region_tytułu..BO60">#REF!</definedName>
    <definedName name="Rzeczywiste">(Okresy_rzeczywiste*(#REF!&gt;0))*Okresy_planowane</definedName>
    <definedName name="Rzeczywiste_poza">Okresy_rzeczywiste*(#REF!&gt;0)</definedName>
    <definedName name="wybrany_ok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8" l="1"/>
  <c r="T17" i="8"/>
  <c r="T15" i="8"/>
  <c r="T14" i="8"/>
  <c r="T11" i="8"/>
  <c r="T12" i="8"/>
  <c r="T13" i="8"/>
  <c r="T7" i="2"/>
  <c r="T6" i="2"/>
  <c r="F28" i="8"/>
  <c r="F33" i="8"/>
  <c r="F34" i="8"/>
  <c r="F35" i="8"/>
  <c r="F36" i="8"/>
  <c r="F37" i="8"/>
  <c r="F38" i="8"/>
  <c r="F39" i="8"/>
  <c r="F40" i="8"/>
  <c r="F41" i="8"/>
  <c r="F42" i="8"/>
  <c r="F43" i="8"/>
  <c r="F32" i="8"/>
  <c r="F27" i="8"/>
  <c r="E44" i="8"/>
  <c r="E29" i="8"/>
  <c r="U24" i="8"/>
  <c r="V24" i="8" s="1"/>
  <c r="U23" i="8"/>
  <c r="E20" i="8"/>
  <c r="T20" i="2"/>
  <c r="T11" i="2"/>
  <c r="T12" i="2"/>
  <c r="T17" i="2"/>
  <c r="F27" i="2"/>
  <c r="F33" i="2"/>
  <c r="F34" i="2"/>
  <c r="F35" i="2"/>
  <c r="F36" i="2"/>
  <c r="F37" i="2"/>
  <c r="F38" i="2"/>
  <c r="F39" i="2"/>
  <c r="F40" i="2"/>
  <c r="F41" i="2"/>
  <c r="F42" i="2"/>
  <c r="F43" i="2"/>
  <c r="F32" i="2"/>
  <c r="F44" i="2" s="1"/>
  <c r="E51" i="2" s="1"/>
  <c r="F28" i="2"/>
  <c r="E29" i="2"/>
  <c r="E20" i="2"/>
  <c r="T5" i="2" s="1"/>
  <c r="E44" i="2"/>
  <c r="F44" i="8" l="1"/>
  <c r="E51" i="8" s="1"/>
  <c r="F29" i="8"/>
  <c r="E50" i="8" s="1"/>
  <c r="AE22" i="8"/>
  <c r="T5" i="8"/>
  <c r="F29" i="2"/>
  <c r="E50" i="2" s="1"/>
  <c r="E52" i="2" s="1"/>
  <c r="E52" i="8" l="1"/>
  <c r="T16" i="8" s="1"/>
  <c r="T9" i="2"/>
  <c r="T10" i="2"/>
  <c r="T8" i="2"/>
  <c r="T31" i="2"/>
  <c r="T30" i="2"/>
  <c r="T14" i="2"/>
  <c r="U30" i="2"/>
  <c r="T28" i="2"/>
  <c r="AE28" i="2" s="1"/>
  <c r="T16" i="2"/>
  <c r="T29" i="2"/>
  <c r="T13" i="2"/>
  <c r="V30" i="2"/>
  <c r="T15" i="2"/>
  <c r="U29" i="2"/>
  <c r="T32" i="2"/>
  <c r="E62" i="2"/>
  <c r="E61" i="2" s="1"/>
  <c r="T34" i="2"/>
  <c r="AE22" i="2"/>
  <c r="T35" i="2"/>
  <c r="T36" i="2"/>
  <c r="T33" i="2"/>
  <c r="T37" i="2"/>
  <c r="T10" i="8" l="1"/>
  <c r="T9" i="8"/>
  <c r="T8" i="8"/>
  <c r="T7" i="8"/>
  <c r="T6" i="8"/>
  <c r="T30" i="8"/>
  <c r="T32" i="8"/>
  <c r="T33" i="8"/>
  <c r="T34" i="8"/>
  <c r="T36" i="8"/>
  <c r="T29" i="8"/>
  <c r="AE29" i="8" s="1"/>
  <c r="T28" i="8"/>
  <c r="AE28" i="8" s="1"/>
  <c r="U30" i="8"/>
  <c r="T35" i="8"/>
  <c r="E62" i="8"/>
  <c r="E61" i="8" s="1"/>
  <c r="T31" i="8"/>
  <c r="T37" i="8"/>
  <c r="U29" i="8"/>
  <c r="V30" i="8"/>
  <c r="AE29" i="2"/>
  <c r="E60" i="2"/>
  <c r="AE30" i="2"/>
  <c r="U37" i="2"/>
  <c r="V37" i="2" s="1"/>
  <c r="W37" i="2" s="1"/>
  <c r="X37" i="2" s="1"/>
  <c r="Y37" i="2" s="1"/>
  <c r="Z37" i="2" s="1"/>
  <c r="AA37" i="2" s="1"/>
  <c r="AB37" i="2" s="1"/>
  <c r="AC37" i="2" s="1"/>
  <c r="U32" i="2"/>
  <c r="U34" i="2"/>
  <c r="V34" i="2" s="1"/>
  <c r="W34" i="2" s="1"/>
  <c r="X34" i="2" s="1"/>
  <c r="Y34" i="2" s="1"/>
  <c r="Z34" i="2" s="1"/>
  <c r="AE34" i="2" s="1"/>
  <c r="U33" i="2"/>
  <c r="V33" i="2" s="1"/>
  <c r="W33" i="2" s="1"/>
  <c r="X33" i="2" s="1"/>
  <c r="Y33" i="2" s="1"/>
  <c r="U35" i="2"/>
  <c r="V35" i="2" s="1"/>
  <c r="W35" i="2" s="1"/>
  <c r="X35" i="2" s="1"/>
  <c r="Y35" i="2" s="1"/>
  <c r="Z35" i="2" s="1"/>
  <c r="AA35" i="2" s="1"/>
  <c r="U24" i="2"/>
  <c r="V24" i="2" s="1"/>
  <c r="U36" i="2"/>
  <c r="V36" i="2" s="1"/>
  <c r="W36" i="2" s="1"/>
  <c r="X36" i="2" s="1"/>
  <c r="Y36" i="2" s="1"/>
  <c r="Z36" i="2" s="1"/>
  <c r="AA36" i="2" s="1"/>
  <c r="AB36" i="2" s="1"/>
  <c r="U23" i="2"/>
  <c r="U31" i="2"/>
  <c r="U37" i="8" l="1"/>
  <c r="V37" i="8" s="1"/>
  <c r="W37" i="8" s="1"/>
  <c r="X37" i="8" s="1"/>
  <c r="Y37" i="8" s="1"/>
  <c r="Z37" i="8" s="1"/>
  <c r="AA37" i="8" s="1"/>
  <c r="AB37" i="8" s="1"/>
  <c r="AC37" i="8" s="1"/>
  <c r="U31" i="8"/>
  <c r="V31" i="8" s="1"/>
  <c r="W31" i="8" s="1"/>
  <c r="U36" i="8"/>
  <c r="V36" i="8" s="1"/>
  <c r="W36" i="8" s="1"/>
  <c r="X36" i="8" s="1"/>
  <c r="Y36" i="8" s="1"/>
  <c r="Z36" i="8" s="1"/>
  <c r="AA36" i="8" s="1"/>
  <c r="AB36" i="8" s="1"/>
  <c r="AE32" i="8"/>
  <c r="U35" i="8"/>
  <c r="V35" i="8" s="1"/>
  <c r="W35" i="8" s="1"/>
  <c r="X35" i="8" s="1"/>
  <c r="Y35" i="8" s="1"/>
  <c r="Z35" i="8" s="1"/>
  <c r="AA35" i="8" s="1"/>
  <c r="AE30" i="8"/>
  <c r="E60" i="8"/>
  <c r="U34" i="8"/>
  <c r="V34" i="8" s="1"/>
  <c r="W34" i="8" s="1"/>
  <c r="X34" i="8" s="1"/>
  <c r="Y34" i="8" s="1"/>
  <c r="Z34" i="8" s="1"/>
  <c r="U33" i="8"/>
  <c r="V33" i="8" s="1"/>
  <c r="W33" i="8" s="1"/>
  <c r="X33" i="8" s="1"/>
  <c r="Y33" i="8" s="1"/>
  <c r="U32" i="8"/>
  <c r="V32" i="8" s="1"/>
  <c r="W32" i="8" s="1"/>
  <c r="X32" i="8" s="1"/>
  <c r="AE33" i="2"/>
  <c r="AE37" i="2"/>
  <c r="AE35" i="2"/>
  <c r="AE36" i="2"/>
  <c r="V32" i="2"/>
  <c r="W32" i="2" s="1"/>
  <c r="X32" i="2" s="1"/>
  <c r="V31" i="2"/>
  <c r="AE36" i="8" l="1"/>
  <c r="AE37" i="8"/>
  <c r="AE35" i="8"/>
  <c r="AE34" i="8"/>
  <c r="AE33" i="8"/>
  <c r="AE31" i="8"/>
  <c r="W31" i="2"/>
  <c r="AE31" i="2" s="1"/>
  <c r="AE32" i="2"/>
</calcChain>
</file>

<file path=xl/sharedStrings.xml><?xml version="1.0" encoding="utf-8"?>
<sst xmlns="http://schemas.openxmlformats.org/spreadsheetml/2006/main" count="98" uniqueCount="44">
  <si>
    <t>pozostałe koszty (1)</t>
  </si>
  <si>
    <t>pozostałe koszty (2)</t>
  </si>
  <si>
    <t>Stopa dyskontowa</t>
  </si>
  <si>
    <t>Wartość bieżąca netto (NPV)</t>
  </si>
  <si>
    <t>Okres zwrotu z inwestycji</t>
  </si>
  <si>
    <t>pozostałe koszty (3)</t>
  </si>
  <si>
    <t>pozostałe koszty (4)</t>
  </si>
  <si>
    <t>Kategoria</t>
  </si>
  <si>
    <t>1. Początkowe nakłady inwestycyjne</t>
  </si>
  <si>
    <t>Maksymalny budżet projektu</t>
  </si>
  <si>
    <t>Wartość (zł)</t>
  </si>
  <si>
    <t>komputery</t>
  </si>
  <si>
    <t>serwer</t>
  </si>
  <si>
    <t>oprogramowanie</t>
  </si>
  <si>
    <t>koszt stworzenia aplikacji mobilnej</t>
  </si>
  <si>
    <t>jednorazowa opłata za zamieszczenie aplikacji w Google Play</t>
  </si>
  <si>
    <t>jednorazowa opłata za zamieszczenie aplikacji w AppStore</t>
  </si>
  <si>
    <t>smartphony do testów</t>
  </si>
  <si>
    <t>tabelety do testów</t>
  </si>
  <si>
    <t xml:space="preserve">promocja </t>
  </si>
  <si>
    <t>2. Prognozowane przychody i koszty</t>
  </si>
  <si>
    <t>Koszty</t>
  </si>
  <si>
    <t>4. Ocena opłacalności ekonomicznej (symulacja)</t>
  </si>
  <si>
    <t>średnie w miesiącu</t>
  </si>
  <si>
    <t xml:space="preserve">amortyzacja </t>
  </si>
  <si>
    <t>hosting w chmurze</t>
  </si>
  <si>
    <t xml:space="preserve">wynagrodzenia </t>
  </si>
  <si>
    <t>koszt utrzymania i aktualizacji aplikacji</t>
  </si>
  <si>
    <t>koszt utrzymania bezpieczeństwa (ochrona danych, itp.)</t>
  </si>
  <si>
    <t>promocja</t>
  </si>
  <si>
    <t>opłaty miesięczne (prąd, woda, internet, itp.)</t>
  </si>
  <si>
    <t>usługi obce (biuro rachunkowe, wynajem biura, itp.)</t>
  </si>
  <si>
    <t>RAZEM</t>
  </si>
  <si>
    <t>Przychody</t>
  </si>
  <si>
    <t>Średnia liczba sprzedanych substrybcji</t>
  </si>
  <si>
    <t>Cena jednostkowa subskrybcji</t>
  </si>
  <si>
    <t>Koszty razem</t>
  </si>
  <si>
    <t>Przychody razem</t>
  </si>
  <si>
    <t>średnie w roku</t>
  </si>
  <si>
    <t>Zysk brutto</t>
  </si>
  <si>
    <t>3. Kalkulacja zysku rocznego</t>
  </si>
  <si>
    <t>Liczba lat dystrybucji (sprzedaży)</t>
  </si>
  <si>
    <t>Cena jednostkowa</t>
  </si>
  <si>
    <t>Średnia sprzedaż (w szt.)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</si>
</sst>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General\ &quot; dni&quot;"/>
    <numFmt numFmtId="166" formatCode="General&quot; szt.&quot;"/>
    <numFmt numFmtId="167" formatCode="0.00&quot; lata&quot;"/>
  </numFmts>
  <fonts count="20" x14ac:knownFonts="1">
    <font>
      <sz val="11"/>
      <color theme="1"/>
      <name val="Calibri"/>
      <family val="2"/>
      <charset val="238"/>
      <scheme val="minor"/>
    </font>
    <font>
      <sz val="11"/>
      <color theme="1"/>
      <name val="Calibri"/>
      <family val="2"/>
      <charset val="238"/>
      <scheme val="minor"/>
    </font>
    <font>
      <b/>
      <sz val="20"/>
      <color rgb="FFC40CAE"/>
      <name val="Calibri"/>
      <family val="2"/>
      <charset val="238"/>
      <scheme val="minor"/>
    </font>
    <font>
      <b/>
      <sz val="14"/>
      <color theme="1"/>
      <name val="Calibri"/>
      <family val="2"/>
      <charset val="238"/>
      <scheme val="minor"/>
    </font>
    <font>
      <b/>
      <sz val="14"/>
      <name val="Calibri"/>
      <family val="2"/>
      <charset val="238"/>
      <scheme val="minor"/>
    </font>
    <font>
      <b/>
      <sz val="14"/>
      <color rgb="FF000000"/>
      <name val="Calibri"/>
      <family val="2"/>
      <charset val="238"/>
    </font>
    <font>
      <sz val="11"/>
      <color theme="1" tint="0.24994659260841701"/>
      <name val="Calibri Light"/>
      <family val="2"/>
      <scheme val="major"/>
    </font>
    <font>
      <b/>
      <sz val="42"/>
      <color theme="7"/>
      <name val="Calibri Light"/>
      <family val="2"/>
      <scheme val="major"/>
    </font>
    <font>
      <i/>
      <sz val="11"/>
      <color theme="7"/>
      <name val="Calibri"/>
      <family val="2"/>
      <scheme val="minor"/>
    </font>
    <font>
      <b/>
      <sz val="11"/>
      <color theme="1" tint="0.24994659260841701"/>
      <name val="Calibri"/>
      <family val="2"/>
      <scheme val="minor"/>
    </font>
    <font>
      <sz val="12"/>
      <color theme="1" tint="0.24994659260841701"/>
      <name val="Calibri Light"/>
      <family val="2"/>
      <scheme val="major"/>
    </font>
    <font>
      <sz val="14"/>
      <color theme="1" tint="0.24994659260841701"/>
      <name val="Calibri"/>
      <family val="2"/>
      <scheme val="minor"/>
    </font>
    <font>
      <b/>
      <sz val="11"/>
      <color theme="1" tint="0.34998626667073579"/>
      <name val="Calibri"/>
      <family val="2"/>
      <scheme val="minor"/>
    </font>
    <font>
      <b/>
      <sz val="13"/>
      <color theme="7"/>
      <name val="Calibri Light"/>
      <family val="2"/>
      <scheme val="major"/>
    </font>
    <font>
      <b/>
      <sz val="13"/>
      <color theme="1" tint="0.24994659260841701"/>
      <name val="Calibri Light"/>
      <family val="2"/>
      <scheme val="major"/>
    </font>
    <font>
      <sz val="11"/>
      <color theme="0"/>
      <name val="Calibri"/>
      <family val="2"/>
      <charset val="238"/>
      <scheme val="minor"/>
    </font>
    <font>
      <b/>
      <sz val="20"/>
      <color theme="0"/>
      <name val="Calibri"/>
      <family val="2"/>
      <charset val="238"/>
      <scheme val="minor"/>
    </font>
    <font>
      <sz val="14"/>
      <color theme="1"/>
      <name val="Calibri"/>
      <family val="2"/>
      <charset val="238"/>
      <scheme val="minor"/>
    </font>
    <font>
      <sz val="11"/>
      <color rgb="FFFF0000"/>
      <name val="Calibri"/>
      <family val="2"/>
      <charset val="238"/>
      <scheme val="minor"/>
    </font>
    <font>
      <sz val="11"/>
      <color theme="4" tint="-0.249977111117893"/>
      <name val="Calibri"/>
      <family val="2"/>
      <charset val="238"/>
      <scheme val="minor"/>
    </font>
  </fonts>
  <fills count="13">
    <fill>
      <patternFill patternType="none"/>
    </fill>
    <fill>
      <patternFill patternType="gray125"/>
    </fill>
    <fill>
      <patternFill patternType="solid">
        <fgColor rgb="FF002060"/>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bgColor indexed="64"/>
      </patternFill>
    </fill>
    <fill>
      <patternFill patternType="solid">
        <fgColor rgb="FFBDD6EE"/>
        <bgColor rgb="FF000000"/>
      </patternFill>
    </fill>
    <fill>
      <patternFill patternType="solid">
        <fgColor rgb="FF949CFE"/>
        <bgColor indexed="64"/>
      </patternFill>
    </fill>
    <fill>
      <patternFill patternType="solid">
        <fgColor theme="0"/>
        <bgColor indexed="64"/>
      </patternFill>
    </fill>
    <fill>
      <patternFill patternType="solid">
        <fgColor rgb="FF949CFE"/>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s>
  <cellStyleXfs count="21">
    <xf numFmtId="0" fontId="0" fillId="0" borderId="0"/>
    <xf numFmtId="44" fontId="1" fillId="0" borderId="0" applyFont="0" applyFill="0" applyBorder="0" applyAlignment="0" applyProtection="0"/>
    <xf numFmtId="0" fontId="6" fillId="0" borderId="0" applyNumberFormat="0" applyFill="0" applyBorder="0" applyProtection="0">
      <alignment horizontal="center" vertical="center"/>
    </xf>
    <xf numFmtId="0" fontId="7" fillId="0" borderId="0" applyNumberFormat="0" applyFill="0" applyBorder="0" applyProtection="0">
      <alignment vertical="center"/>
    </xf>
    <xf numFmtId="0" fontId="7" fillId="0" borderId="0" applyNumberFormat="0" applyFill="0" applyBorder="0" applyAlignment="0" applyProtection="0"/>
    <xf numFmtId="0" fontId="8" fillId="0" borderId="0" applyNumberFormat="0" applyFill="0" applyBorder="0" applyProtection="0">
      <alignment vertical="center"/>
    </xf>
    <xf numFmtId="0" fontId="9" fillId="3" borderId="6" applyNumberFormat="0" applyProtection="0">
      <alignment horizontal="left" vertical="center"/>
    </xf>
    <xf numFmtId="1" fontId="10" fillId="3" borderId="6">
      <alignment horizontal="center" vertical="center"/>
    </xf>
    <xf numFmtId="0" fontId="6" fillId="4" borderId="7" applyNumberFormat="0" applyFont="0" applyAlignment="0">
      <alignment horizontal="center"/>
    </xf>
    <xf numFmtId="0" fontId="11" fillId="0" borderId="0" applyNumberFormat="0" applyFill="0" applyBorder="0" applyProtection="0">
      <alignment horizontal="left" vertical="center"/>
    </xf>
    <xf numFmtId="0" fontId="6" fillId="5" borderId="8" applyNumberFormat="0" applyFont="0" applyAlignment="0">
      <alignment horizontal="center"/>
    </xf>
    <xf numFmtId="0" fontId="6" fillId="6" borderId="8" applyNumberFormat="0" applyFont="0" applyAlignment="0">
      <alignment horizontal="center"/>
    </xf>
    <xf numFmtId="0" fontId="6" fillId="7" borderId="8" applyNumberFormat="0" applyFont="0" applyAlignment="0">
      <alignment horizontal="center"/>
    </xf>
    <xf numFmtId="0" fontId="6" fillId="8" borderId="8" applyNumberFormat="0" applyFont="0" applyAlignment="0">
      <alignment horizontal="center"/>
    </xf>
    <xf numFmtId="0" fontId="12" fillId="0" borderId="0" applyFill="0" applyProtection="0">
      <alignment vertical="center"/>
    </xf>
    <xf numFmtId="0" fontId="12" fillId="0" borderId="0" applyFill="0" applyProtection="0">
      <alignment horizontal="center" vertical="center" wrapText="1"/>
    </xf>
    <xf numFmtId="0" fontId="12" fillId="0" borderId="0" applyFill="0" applyProtection="0">
      <alignment horizontal="left"/>
    </xf>
    <xf numFmtId="0" fontId="12" fillId="0" borderId="0" applyFill="0" applyBorder="0" applyProtection="0">
      <alignment horizontal="center" wrapText="1"/>
    </xf>
    <xf numFmtId="3" fontId="12" fillId="0" borderId="9" applyFill="0" applyProtection="0">
      <alignment horizontal="center"/>
    </xf>
    <xf numFmtId="9" fontId="13" fillId="0" borderId="0" applyFill="0" applyBorder="0" applyProtection="0">
      <alignment horizontal="center" vertical="center"/>
    </xf>
    <xf numFmtId="0" fontId="14" fillId="0" borderId="0" applyFill="0" applyBorder="0" applyProtection="0">
      <alignment horizontal="left" wrapText="1"/>
    </xf>
  </cellStyleXfs>
  <cellXfs count="76">
    <xf numFmtId="0" fontId="0" fillId="0" borderId="0" xfId="0"/>
    <xf numFmtId="164" fontId="3" fillId="0" borderId="0" xfId="1" applyNumberFormat="1" applyFont="1" applyBorder="1" applyAlignment="1">
      <alignment vertical="center"/>
    </xf>
    <xf numFmtId="44" fontId="3" fillId="0" borderId="1" xfId="1" applyFont="1" applyBorder="1" applyAlignment="1" applyProtection="1">
      <alignment wrapText="1"/>
      <protection locked="0"/>
    </xf>
    <xf numFmtId="0" fontId="3" fillId="0" borderId="1" xfId="0" applyFont="1" applyBorder="1" applyProtection="1">
      <protection locked="0"/>
    </xf>
    <xf numFmtId="44" fontId="3" fillId="0" borderId="1" xfId="1" applyFont="1" applyBorder="1" applyProtection="1">
      <protection locked="0"/>
    </xf>
    <xf numFmtId="166" fontId="3" fillId="0" borderId="1" xfId="0" applyNumberFormat="1" applyFont="1" applyBorder="1" applyAlignment="1" applyProtection="1">
      <alignment horizontal="right" vertical="center"/>
      <protection locked="0"/>
    </xf>
    <xf numFmtId="164" fontId="3" fillId="0" borderId="1" xfId="1" applyNumberFormat="1" applyFont="1" applyBorder="1" applyAlignment="1" applyProtection="1">
      <alignment vertical="center"/>
      <protection locked="0"/>
    </xf>
    <xf numFmtId="0" fontId="15" fillId="0" borderId="0" xfId="0" applyFont="1"/>
    <xf numFmtId="0" fontId="15" fillId="0" borderId="0" xfId="0" applyFont="1" applyProtection="1">
      <protection hidden="1"/>
    </xf>
    <xf numFmtId="44" fontId="15" fillId="0" borderId="0" xfId="1" applyFont="1" applyProtection="1">
      <protection hidden="1"/>
    </xf>
    <xf numFmtId="44" fontId="3" fillId="0" borderId="1" xfId="1" applyFont="1" applyBorder="1" applyAlignment="1" applyProtection="1">
      <alignment wrapText="1"/>
    </xf>
    <xf numFmtId="0" fontId="2" fillId="0" borderId="0" xfId="0" applyFont="1" applyAlignment="1">
      <alignment vertical="center"/>
    </xf>
    <xf numFmtId="0" fontId="3" fillId="0" borderId="0" xfId="0" applyFont="1"/>
    <xf numFmtId="44" fontId="4" fillId="0" borderId="0" xfId="1" applyFont="1" applyFill="1" applyBorder="1"/>
    <xf numFmtId="0" fontId="17" fillId="0" borderId="0" xfId="0" applyFont="1"/>
    <xf numFmtId="0" fontId="3" fillId="10" borderId="1" xfId="0" applyFont="1" applyFill="1" applyBorder="1"/>
    <xf numFmtId="0" fontId="3" fillId="10" borderId="1" xfId="0" applyFont="1" applyFill="1" applyBorder="1" applyAlignment="1">
      <alignment horizontal="left"/>
    </xf>
    <xf numFmtId="0" fontId="3" fillId="10" borderId="1" xfId="0" applyFont="1" applyFill="1" applyBorder="1" applyAlignment="1">
      <alignment horizontal="center"/>
    </xf>
    <xf numFmtId="44" fontId="4" fillId="10" borderId="1" xfId="1" applyFont="1" applyFill="1" applyBorder="1" applyProtection="1"/>
    <xf numFmtId="44" fontId="4" fillId="10" borderId="1" xfId="1" applyFont="1" applyFill="1" applyBorder="1"/>
    <xf numFmtId="44" fontId="3" fillId="0" borderId="0" xfId="1" applyFont="1" applyFill="1" applyBorder="1" applyProtection="1">
      <protection locked="0"/>
    </xf>
    <xf numFmtId="166" fontId="3" fillId="0" borderId="0" xfId="0" applyNumberFormat="1" applyFont="1" applyAlignment="1" applyProtection="1">
      <alignment horizontal="right" vertical="center"/>
      <protection locked="0"/>
    </xf>
    <xf numFmtId="164" fontId="3" fillId="0" borderId="0" xfId="1" applyNumberFormat="1" applyFont="1" applyFill="1" applyBorder="1" applyAlignment="1" applyProtection="1">
      <alignment vertical="center"/>
      <protection locked="0"/>
    </xf>
    <xf numFmtId="0" fontId="16" fillId="11" borderId="0" xfId="0" applyFont="1" applyFill="1" applyAlignment="1">
      <alignment vertical="center"/>
    </xf>
    <xf numFmtId="0" fontId="3" fillId="10" borderId="1" xfId="0" applyFont="1" applyFill="1" applyBorder="1" applyAlignment="1">
      <alignment horizontal="right"/>
    </xf>
    <xf numFmtId="0" fontId="3" fillId="10" borderId="2" xfId="0" applyFont="1" applyFill="1" applyBorder="1" applyAlignment="1">
      <alignment horizontal="center"/>
    </xf>
    <xf numFmtId="0" fontId="3" fillId="10" borderId="2" xfId="0" applyFont="1" applyFill="1" applyBorder="1"/>
    <xf numFmtId="0" fontId="3" fillId="10" borderId="4" xfId="0" applyFont="1" applyFill="1" applyBorder="1" applyAlignment="1">
      <alignment vertical="center"/>
    </xf>
    <xf numFmtId="0" fontId="3" fillId="10" borderId="5" xfId="0" applyFont="1" applyFill="1" applyBorder="1" applyAlignment="1">
      <alignment vertical="center"/>
    </xf>
    <xf numFmtId="0" fontId="15" fillId="11" borderId="0" xfId="0" applyFont="1" applyFill="1" applyProtection="1">
      <protection hidden="1"/>
    </xf>
    <xf numFmtId="164" fontId="3" fillId="10" borderId="1" xfId="1" applyNumberFormat="1" applyFont="1" applyFill="1" applyBorder="1" applyAlignment="1" applyProtection="1">
      <alignment vertical="center"/>
    </xf>
    <xf numFmtId="0" fontId="15" fillId="11" borderId="0" xfId="0" applyFont="1" applyFill="1"/>
    <xf numFmtId="0" fontId="0" fillId="11" borderId="0" xfId="0" applyFill="1"/>
    <xf numFmtId="0" fontId="16" fillId="2" borderId="0" xfId="0" applyFont="1" applyFill="1" applyAlignment="1">
      <alignment horizontal="center" vertical="center"/>
    </xf>
    <xf numFmtId="10" fontId="3" fillId="0" borderId="2" xfId="0" applyNumberFormat="1" applyFont="1" applyBorder="1" applyAlignment="1" applyProtection="1">
      <alignment horizontal="center" vertical="center"/>
      <protection locked="0"/>
    </xf>
    <xf numFmtId="10" fontId="3" fillId="0" borderId="3" xfId="0" applyNumberFormat="1" applyFont="1" applyBorder="1" applyAlignment="1" applyProtection="1">
      <alignment horizontal="center" vertical="center"/>
      <protection locked="0"/>
    </xf>
    <xf numFmtId="164" fontId="5" fillId="12" borderId="2" xfId="1" applyNumberFormat="1" applyFont="1" applyFill="1" applyBorder="1" applyAlignment="1">
      <alignment horizontal="right" vertical="center"/>
    </xf>
    <xf numFmtId="164" fontId="5" fillId="12" borderId="3" xfId="1" applyNumberFormat="1" applyFont="1" applyFill="1" applyBorder="1" applyAlignment="1">
      <alignment horizontal="right" vertical="center"/>
    </xf>
    <xf numFmtId="167" fontId="5" fillId="12" borderId="2" xfId="0" applyNumberFormat="1" applyFont="1" applyFill="1" applyBorder="1" applyAlignment="1">
      <alignment horizontal="right" vertical="center"/>
    </xf>
    <xf numFmtId="167" fontId="5" fillId="12" borderId="3" xfId="0" applyNumberFormat="1" applyFont="1" applyFill="1" applyBorder="1" applyAlignment="1">
      <alignment horizontal="right" vertical="center"/>
    </xf>
    <xf numFmtId="165" fontId="5" fillId="12" borderId="2" xfId="0" applyNumberFormat="1" applyFont="1" applyFill="1" applyBorder="1" applyAlignment="1">
      <alignment horizontal="right" vertical="center"/>
    </xf>
    <xf numFmtId="165" fontId="5" fillId="12" borderId="3" xfId="0" applyNumberFormat="1" applyFont="1" applyFill="1" applyBorder="1" applyAlignment="1">
      <alignment horizontal="right" vertical="center"/>
    </xf>
    <xf numFmtId="44" fontId="3" fillId="10" borderId="2" xfId="1" applyFont="1" applyFill="1" applyBorder="1" applyAlignment="1">
      <alignment horizontal="right"/>
    </xf>
    <xf numFmtId="44" fontId="3" fillId="10" borderId="3" xfId="1" applyFont="1" applyFill="1" applyBorder="1" applyAlignment="1">
      <alignment horizontal="right"/>
    </xf>
    <xf numFmtId="44" fontId="3" fillId="10" borderId="2" xfId="1" applyFont="1" applyFill="1" applyBorder="1" applyAlignment="1" applyProtection="1">
      <alignment horizontal="center"/>
    </xf>
    <xf numFmtId="44" fontId="3" fillId="10" borderId="3" xfId="1" applyFont="1" applyFill="1" applyBorder="1" applyAlignment="1" applyProtection="1">
      <alignment horizontal="center"/>
    </xf>
    <xf numFmtId="44" fontId="3" fillId="10" borderId="1" xfId="0" applyNumberFormat="1" applyFont="1" applyFill="1" applyBorder="1" applyAlignment="1">
      <alignment horizontal="center"/>
    </xf>
    <xf numFmtId="0" fontId="3" fillId="10" borderId="1" xfId="0" applyFont="1" applyFill="1" applyBorder="1" applyAlignment="1">
      <alignment horizontal="center"/>
    </xf>
    <xf numFmtId="164" fontId="3" fillId="10" borderId="2" xfId="1" applyNumberFormat="1" applyFont="1" applyFill="1" applyBorder="1" applyAlignment="1">
      <alignment horizontal="right"/>
    </xf>
    <xf numFmtId="166" fontId="3" fillId="10" borderId="2" xfId="0" applyNumberFormat="1" applyFont="1" applyFill="1" applyBorder="1" applyAlignment="1">
      <alignment horizontal="center" vertical="center"/>
    </xf>
    <xf numFmtId="166" fontId="3" fillId="10" borderId="3" xfId="0" applyNumberFormat="1" applyFont="1" applyFill="1" applyBorder="1" applyAlignment="1">
      <alignment horizontal="center" vertical="center"/>
    </xf>
    <xf numFmtId="164" fontId="3" fillId="10" borderId="2" xfId="1" applyNumberFormat="1" applyFont="1" applyFill="1" applyBorder="1" applyAlignment="1" applyProtection="1">
      <alignment horizontal="center" vertical="center"/>
    </xf>
    <xf numFmtId="164" fontId="3" fillId="10" borderId="3" xfId="1" applyNumberFormat="1" applyFont="1" applyFill="1" applyBorder="1" applyAlignment="1" applyProtection="1">
      <alignment horizontal="center" vertical="center"/>
    </xf>
    <xf numFmtId="164" fontId="3" fillId="10" borderId="2" xfId="1" applyNumberFormat="1" applyFont="1" applyFill="1" applyBorder="1" applyAlignment="1" applyProtection="1">
      <alignment horizontal="center" vertical="center"/>
      <protection locked="0"/>
    </xf>
    <xf numFmtId="164" fontId="3" fillId="10" borderId="3" xfId="1" applyNumberFormat="1" applyFont="1" applyFill="1" applyBorder="1" applyAlignment="1" applyProtection="1">
      <alignment horizontal="center" vertical="center"/>
      <protection locked="0"/>
    </xf>
    <xf numFmtId="167" fontId="5" fillId="9" borderId="2" xfId="0" applyNumberFormat="1" applyFont="1" applyFill="1" applyBorder="1" applyAlignment="1">
      <alignment horizontal="right" vertical="center"/>
    </xf>
    <xf numFmtId="167" fontId="5" fillId="9" borderId="3" xfId="0" applyNumberFormat="1" applyFont="1" applyFill="1" applyBorder="1" applyAlignment="1">
      <alignment horizontal="right" vertic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164" fontId="5" fillId="9" borderId="2" xfId="1" applyNumberFormat="1" applyFont="1" applyFill="1" applyBorder="1" applyAlignment="1">
      <alignment horizontal="right" vertical="center"/>
    </xf>
    <xf numFmtId="164" fontId="5" fillId="9" borderId="3" xfId="1" applyNumberFormat="1" applyFont="1" applyFill="1" applyBorder="1" applyAlignment="1">
      <alignment horizontal="right" vertical="center"/>
    </xf>
    <xf numFmtId="165" fontId="5" fillId="9" borderId="2" xfId="0" applyNumberFormat="1" applyFont="1" applyFill="1" applyBorder="1" applyAlignment="1">
      <alignment horizontal="right" vertical="center"/>
    </xf>
    <xf numFmtId="165" fontId="5" fillId="9" borderId="3" xfId="0" applyNumberFormat="1" applyFont="1" applyFill="1" applyBorder="1" applyAlignment="1">
      <alignment horizontal="right" vertical="center"/>
    </xf>
    <xf numFmtId="2" fontId="3" fillId="0" borderId="2" xfId="0" applyNumberFormat="1" applyFont="1" applyBorder="1" applyAlignment="1" applyProtection="1">
      <alignment horizontal="center" vertical="center"/>
      <protection locked="0"/>
    </xf>
    <xf numFmtId="2" fontId="3" fillId="0" borderId="3" xfId="0" applyNumberFormat="1" applyFont="1" applyBorder="1" applyAlignment="1" applyProtection="1">
      <alignment horizontal="center" vertical="center"/>
      <protection locked="0"/>
    </xf>
    <xf numFmtId="0" fontId="18" fillId="0" borderId="0" xfId="0" applyFont="1"/>
    <xf numFmtId="44" fontId="18" fillId="11" borderId="0" xfId="0" applyNumberFormat="1" applyFont="1" applyFill="1" applyProtection="1">
      <protection hidden="1"/>
    </xf>
    <xf numFmtId="0" fontId="18" fillId="11" borderId="0" xfId="0" applyFont="1" applyFill="1" applyProtection="1">
      <protection hidden="1"/>
    </xf>
    <xf numFmtId="0" fontId="18" fillId="11" borderId="0" xfId="0" applyFont="1" applyFill="1"/>
    <xf numFmtId="0" fontId="19" fillId="0" borderId="0" xfId="0" applyFont="1"/>
    <xf numFmtId="44" fontId="19" fillId="11" borderId="0" xfId="0" applyNumberFormat="1" applyFont="1" applyFill="1" applyProtection="1">
      <protection hidden="1"/>
    </xf>
    <xf numFmtId="0" fontId="19" fillId="11" borderId="0" xfId="0" applyFont="1" applyFill="1" applyProtection="1">
      <protection hidden="1"/>
    </xf>
    <xf numFmtId="0" fontId="19" fillId="11" borderId="0" xfId="0" applyFont="1" applyFill="1"/>
    <xf numFmtId="44" fontId="19" fillId="11" borderId="0" xfId="1" applyFont="1" applyFill="1" applyProtection="1">
      <protection hidden="1"/>
    </xf>
    <xf numFmtId="0" fontId="19" fillId="0" borderId="0" xfId="0" applyFont="1" applyProtection="1">
      <protection hidden="1"/>
    </xf>
    <xf numFmtId="44" fontId="19" fillId="0" borderId="0" xfId="1" applyFont="1" applyProtection="1">
      <protection hidden="1"/>
    </xf>
  </cellXfs>
  <cellStyles count="21">
    <cellStyle name="Działanie" xfId="20" xr:uid="{97C99C2E-D3AF-460B-9339-FE76E0CD7860}"/>
    <cellStyle name="Etykieta" xfId="9" xr:uid="{F86A43B1-9AA4-410D-90E0-99EEF8C284A8}"/>
    <cellStyle name="Kontrolka wyróżnienia okresu" xfId="6" xr:uid="{3A101E03-3730-4158-A7F8-DB93F5D0B9A8}"/>
    <cellStyle name="Legenda % wykonania (poza planem)" xfId="13" xr:uid="{7FE7B629-63D3-41E8-8F31-ACD3DEC3DD66}"/>
    <cellStyle name="Legenda planu" xfId="8" xr:uid="{79D72C20-5D0E-49D7-9D76-A0F67848578B}"/>
    <cellStyle name="Legenda wartości rzeczywistej" xfId="10" xr:uid="{FB5001C6-2ED0-439B-8C82-92FC9E0E2294}"/>
    <cellStyle name="Legenda wartości rzeczywistej (poza planem)" xfId="12" xr:uid="{B2090B2E-8E54-4C51-B44B-5EAEF9E050CA}"/>
    <cellStyle name="Nagłówek 1 2" xfId="4" xr:uid="{63E1FDE1-14B6-4384-B877-E8A906F713FD}"/>
    <cellStyle name="Nagłówek 2 2" xfId="14" xr:uid="{BECCC315-F690-4E2B-81A3-BEEEDB3E0AEE}"/>
    <cellStyle name="Nagłówek 3 2" xfId="15" xr:uid="{53FF13BD-E897-49ED-91A2-E9344B898E98}"/>
    <cellStyle name="Nagłówek 4 2" xfId="16" xr:uid="{4A6463CC-2F8A-4511-9313-E0A2A3DA2C7C}"/>
    <cellStyle name="Nagłówki okresu" xfId="18" xr:uid="{869066CD-1488-4FF8-A924-981816A83305}"/>
    <cellStyle name="Nagłówki projektu" xfId="17" xr:uid="{F1148178-5837-4967-BA0E-D0BF79FFD52E}"/>
    <cellStyle name="Normalny" xfId="0" builtinId="0"/>
    <cellStyle name="Normalny 2" xfId="2" xr:uid="{0633475A-94EA-41C6-8B95-F9255F3B37EF}"/>
    <cellStyle name="Procent wykonania" xfId="19" xr:uid="{FF9290C8-098A-4057-8034-5E5C3F6E2752}"/>
    <cellStyle name="Tekst objaśnienia 2" xfId="5" xr:uid="{83350759-47B4-47EC-8F78-9882D5B062DE}"/>
    <cellStyle name="Tytuł 2" xfId="3" xr:uid="{D7BB91FB-E67B-472E-8D02-0F9D692424C2}"/>
    <cellStyle name="Walutowy" xfId="1" builtinId="4"/>
    <cellStyle name="Wartość okresu" xfId="7" xr:uid="{75A724BE-9F60-4909-99E4-B54B50C68475}"/>
    <cellStyle name="Wykonano %" xfId="11" xr:uid="{2A2AA25A-3C21-43B7-A77A-0D46B4E0F0B6}"/>
  </cellStyles>
  <dxfs count="3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6BF99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6BF990"/>
        </patternFill>
      </fill>
    </dxf>
    <dxf>
      <font>
        <color rgb="FF006100"/>
      </font>
      <fill>
        <patternFill>
          <bgColor rgb="FFC6EFCE"/>
        </patternFill>
      </fill>
    </dxf>
  </dxfs>
  <tableStyles count="0" defaultTableStyle="TableStyleMedium2" defaultPivotStyle="PivotStyleLight16"/>
  <colors>
    <mruColors>
      <color rgb="FF949CFE"/>
      <color rgb="FF002D86"/>
      <color rgb="FFBDD6EE"/>
      <color rgb="FF6BF990"/>
      <color rgb="FFC40CAE"/>
      <color rgb="FFCCCCFF"/>
      <color rgb="FFDB5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l-PL" b="1"/>
              <a:t>Wartość bieżąca netto (NPV)</a:t>
            </a:r>
          </a:p>
        </c:rich>
      </c:tx>
      <c:layout>
        <c:manualLayout>
          <c:xMode val="edge"/>
          <c:yMode val="edge"/>
          <c:x val="6.3080992091154281E-2"/>
          <c:y val="4.62947343250728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l-PL"/>
        </a:p>
      </c:txPr>
    </c:title>
    <c:autoTitleDeleted val="0"/>
    <c:plotArea>
      <c:layout>
        <c:manualLayout>
          <c:layoutTarget val="inner"/>
          <c:xMode val="edge"/>
          <c:yMode val="edge"/>
          <c:x val="6.7141627458311121E-2"/>
          <c:y val="3.0964900466548557E-2"/>
          <c:w val="0.87545966960434707"/>
          <c:h val="0.86047896770868659"/>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2060"/>
                    </a:solidFill>
                    <a:latin typeface="+mn-lt"/>
                    <a:ea typeface="+mn-ea"/>
                    <a:cs typeface="+mn-cs"/>
                  </a:defRPr>
                </a:pPr>
                <a:endParaRPr lang="pl-PL"/>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Kalkulator!$AE$28:$AE$37</c:f>
              <c:numCache>
                <c:formatCode>_("zł"* #,##0.00_);_("zł"* \(#,##0.00\);_("zł"*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FAF-4A29-9946-D3E4646C1715}"/>
            </c:ext>
          </c:extLst>
        </c:ser>
        <c:dLbls>
          <c:showLegendKey val="0"/>
          <c:showVal val="0"/>
          <c:showCatName val="0"/>
          <c:showSerName val="0"/>
          <c:showPercent val="0"/>
          <c:showBubbleSize val="0"/>
        </c:dLbls>
        <c:marker val="1"/>
        <c:smooth val="0"/>
        <c:axId val="1081082672"/>
        <c:axId val="349942720"/>
      </c:lineChart>
      <c:catAx>
        <c:axId val="108108267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l-PL" sz="1100" b="1"/>
                  <a:t>Lata</a:t>
                </a:r>
              </a:p>
            </c:rich>
          </c:tx>
          <c:layout>
            <c:manualLayout>
              <c:xMode val="edge"/>
              <c:yMode val="edge"/>
              <c:x val="0.47507902726310969"/>
              <c:y val="0.93672655973771324"/>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title>
        <c:majorTickMark val="none"/>
        <c:minorTickMark val="none"/>
        <c:tickLblPos val="nextTo"/>
        <c:spPr>
          <a:noFill/>
          <a:ln w="9525" cap="flat" cmpd="sng" algn="ctr">
            <a:solidFill>
              <a:schemeClr val="tx1"/>
            </a:solidFill>
            <a:round/>
            <a:tailEnd type="stealth"/>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crossAx val="349942720"/>
        <c:crosses val="autoZero"/>
        <c:auto val="1"/>
        <c:lblAlgn val="ctr"/>
        <c:lblOffset val="100"/>
        <c:noMultiLvlLbl val="0"/>
      </c:catAx>
      <c:valAx>
        <c:axId val="349942720"/>
        <c:scaling>
          <c:orientation val="minMax"/>
        </c:scaling>
        <c:delete val="1"/>
        <c:axPos val="l"/>
        <c:majorGridlines>
          <c:spPr>
            <a:ln w="9525" cap="flat" cmpd="sng" algn="ctr">
              <a:solidFill>
                <a:schemeClr val="tx1">
                  <a:lumMod val="15000"/>
                  <a:lumOff val="85000"/>
                </a:schemeClr>
              </a:solidFill>
              <a:prstDash val="sysDot"/>
              <a:round/>
            </a:ln>
            <a:effectLst/>
          </c:spPr>
        </c:majorGridlines>
        <c:numFmt formatCode="_(&quot;zł&quot;* #,##0_);_(&quot;zł&quot;* \(#,##0\);_(&quot;zł&quot;* &quot;-&quot;_);_(@_)" sourceLinked="0"/>
        <c:majorTickMark val="none"/>
        <c:minorTickMark val="none"/>
        <c:tickLblPos val="nextTo"/>
        <c:crossAx val="108108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l-PL" b="1"/>
              <a:t>Wartość bieżąca netto (NPV)</a:t>
            </a:r>
          </a:p>
        </c:rich>
      </c:tx>
      <c:layout>
        <c:manualLayout>
          <c:xMode val="edge"/>
          <c:yMode val="edge"/>
          <c:x val="6.3080992091154281E-2"/>
          <c:y val="4.62947343250728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l-PL"/>
        </a:p>
      </c:txPr>
    </c:title>
    <c:autoTitleDeleted val="0"/>
    <c:plotArea>
      <c:layout>
        <c:manualLayout>
          <c:layoutTarget val="inner"/>
          <c:xMode val="edge"/>
          <c:yMode val="edge"/>
          <c:x val="0.12335786281604182"/>
          <c:y val="2.3978340765175637E-3"/>
          <c:w val="0.87545966960434707"/>
          <c:h val="0.86047896770868659"/>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2060"/>
                    </a:solidFill>
                    <a:latin typeface="+mn-lt"/>
                    <a:ea typeface="+mn-ea"/>
                    <a:cs typeface="+mn-cs"/>
                  </a:defRPr>
                </a:pPr>
                <a:endParaRPr lang="pl-PL"/>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'Przykład - aplikacja mobilna'!$AE$28:$AE$37</c:f>
              <c:numCache>
                <c:formatCode>_("zł"* #,##0.00_);_("zł"* \(#,##0.00\);_("zł"* "-"??_);_(@_)</c:formatCode>
                <c:ptCount val="10"/>
                <c:pt idx="0">
                  <c:v>-378848.69565217389</c:v>
                </c:pt>
                <c:pt idx="1">
                  <c:v>-161986.69187145546</c:v>
                </c:pt>
                <c:pt idx="2">
                  <c:v>26588.963590038824</c:v>
                </c:pt>
                <c:pt idx="3">
                  <c:v>190567.79442612082</c:v>
                </c:pt>
                <c:pt idx="4">
                  <c:v>333158.08210967039</c:v>
                </c:pt>
                <c:pt idx="5">
                  <c:v>457149.63661710476</c:v>
                </c:pt>
                <c:pt idx="6">
                  <c:v>564968.37966704764</c:v>
                </c:pt>
                <c:pt idx="7">
                  <c:v>658723.80840612855</c:v>
                </c:pt>
                <c:pt idx="8">
                  <c:v>740250.26817924227</c:v>
                </c:pt>
                <c:pt idx="9">
                  <c:v>811142.84189499333</c:v>
                </c:pt>
              </c:numCache>
            </c:numRef>
          </c:val>
          <c:smooth val="0"/>
          <c:extLst>
            <c:ext xmlns:c16="http://schemas.microsoft.com/office/drawing/2014/chart" uri="{C3380CC4-5D6E-409C-BE32-E72D297353CC}">
              <c16:uniqueId val="{00000000-30F1-4CA6-88FB-8163F51F8F4F}"/>
            </c:ext>
          </c:extLst>
        </c:ser>
        <c:dLbls>
          <c:showLegendKey val="0"/>
          <c:showVal val="0"/>
          <c:showCatName val="0"/>
          <c:showSerName val="0"/>
          <c:showPercent val="0"/>
          <c:showBubbleSize val="0"/>
        </c:dLbls>
        <c:marker val="1"/>
        <c:smooth val="0"/>
        <c:axId val="1081082672"/>
        <c:axId val="349942720"/>
      </c:lineChart>
      <c:catAx>
        <c:axId val="108108267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l-PL" sz="1100" b="1"/>
                  <a:t>Lata</a:t>
                </a:r>
              </a:p>
            </c:rich>
          </c:tx>
          <c:layout>
            <c:manualLayout>
              <c:xMode val="edge"/>
              <c:yMode val="edge"/>
              <c:x val="0.47507902726310969"/>
              <c:y val="0.93672655973771324"/>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title>
        <c:majorTickMark val="none"/>
        <c:minorTickMark val="none"/>
        <c:tickLblPos val="nextTo"/>
        <c:spPr>
          <a:noFill/>
          <a:ln w="9525" cap="flat" cmpd="sng" algn="ctr">
            <a:solidFill>
              <a:schemeClr val="tx1"/>
            </a:solidFill>
            <a:round/>
            <a:tailEnd type="stealth"/>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crossAx val="349942720"/>
        <c:crosses val="autoZero"/>
        <c:auto val="1"/>
        <c:lblAlgn val="ctr"/>
        <c:lblOffset val="100"/>
        <c:noMultiLvlLbl val="0"/>
      </c:catAx>
      <c:valAx>
        <c:axId val="349942720"/>
        <c:scaling>
          <c:orientation val="minMax"/>
        </c:scaling>
        <c:delete val="1"/>
        <c:axPos val="l"/>
        <c:majorGridlines>
          <c:spPr>
            <a:ln w="9525" cap="flat" cmpd="sng" algn="ctr">
              <a:solidFill>
                <a:schemeClr val="tx1">
                  <a:lumMod val="15000"/>
                  <a:lumOff val="85000"/>
                </a:schemeClr>
              </a:solidFill>
              <a:prstDash val="sysDot"/>
              <a:round/>
            </a:ln>
            <a:effectLst/>
          </c:spPr>
        </c:majorGridlines>
        <c:numFmt formatCode="_(&quot;zł&quot;* #,##0_);_(&quot;zł&quot;* \(#,##0\);_(&quot;zł&quot;* &quot;-&quot;_);_(@_)" sourceLinked="0"/>
        <c:majorTickMark val="none"/>
        <c:minorTickMark val="none"/>
        <c:tickLblPos val="nextTo"/>
        <c:crossAx val="108108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325871</xdr:colOff>
      <xdr:row>17</xdr:row>
      <xdr:rowOff>172851</xdr:rowOff>
    </xdr:from>
    <xdr:to>
      <xdr:col>26</xdr:col>
      <xdr:colOff>444501</xdr:colOff>
      <xdr:row>59</xdr:row>
      <xdr:rowOff>112888</xdr:rowOff>
    </xdr:to>
    <xdr:sp macro="" textlink="">
      <xdr:nvSpPr>
        <xdr:cNvPr id="2" name="Prostokąt 1">
          <a:extLst>
            <a:ext uri="{FF2B5EF4-FFF2-40B4-BE49-F238E27FC236}">
              <a16:creationId xmlns:a16="http://schemas.microsoft.com/office/drawing/2014/main" id="{95835CB0-5AC3-D21F-DF59-CD5A32510BD3}"/>
            </a:ext>
          </a:extLst>
        </xdr:cNvPr>
        <xdr:cNvSpPr/>
      </xdr:nvSpPr>
      <xdr:spPr>
        <a:xfrm>
          <a:off x="932649" y="3291407"/>
          <a:ext cx="15288074" cy="764470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pl-PL" sz="1600" b="1" u="none">
              <a:solidFill>
                <a:schemeClr val="accent1"/>
              </a:solidFill>
              <a:effectLst/>
              <a:latin typeface="+mn-lt"/>
              <a:ea typeface="+mn-ea"/>
              <a:cs typeface="+mn-cs"/>
            </a:rPr>
            <a:t>Instrukcja obsługi kalkulatora krok po kroku</a:t>
          </a:r>
          <a:endParaRPr lang="pl-PL" sz="1600" u="none">
            <a:solidFill>
              <a:schemeClr val="accent1"/>
            </a:solidFill>
            <a:effectLst/>
            <a:latin typeface="+mn-lt"/>
            <a:ea typeface="+mn-ea"/>
            <a:cs typeface="+mn-cs"/>
          </a:endParaRP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Kalkulator został przygotowany do oceny opłacalności ekonomicznej projektu przy założeniu, że ceny, koszty i wielkość sprzedaży w całym okresie ekonomicznego cyklu życia inwestycji są stałe (takie same).</a:t>
          </a: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a:solidFill>
                <a:sysClr val="windowText" lastClr="000000"/>
              </a:solidFill>
              <a:effectLst/>
              <a:latin typeface="+mn-lt"/>
              <a:ea typeface="+mn-ea"/>
              <a:cs typeface="+mn-cs"/>
            </a:rPr>
            <a:t> </a:t>
          </a:r>
        </a:p>
        <a:p>
          <a:r>
            <a:rPr lang="pl-PL" sz="1200" b="1">
              <a:solidFill>
                <a:sysClr val="windowText" lastClr="000000"/>
              </a:solidFill>
              <a:effectLst/>
              <a:latin typeface="+mn-lt"/>
              <a:ea typeface="+mn-ea"/>
              <a:cs typeface="+mn-cs"/>
            </a:rPr>
            <a:t>Krok 1 – planowanie nakładów inwestycyjnych (inwestycja)</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 Ustal maksymalny budżet, który chcesz przeznaczyć na realizację projektu (nie więcej niż 1.000.000 zł).</a:t>
          </a:r>
        </a:p>
        <a:p>
          <a:pPr lvl="0"/>
          <a:r>
            <a:rPr lang="pl-PL" sz="1200">
              <a:solidFill>
                <a:sysClr val="windowText" lastClr="000000"/>
              </a:solidFill>
              <a:effectLst/>
              <a:latin typeface="+mn-lt"/>
              <a:ea typeface="+mn-ea"/>
              <a:cs typeface="+mn-cs"/>
            </a:rPr>
            <a:t>2. Podziel budżet na poszczególne kategorie wydatków (kategorie</a:t>
          </a:r>
          <a:r>
            <a:rPr lang="pl-PL" sz="1200" baseline="0">
              <a:solidFill>
                <a:sysClr val="windowText" lastClr="000000"/>
              </a:solidFill>
              <a:effectLst/>
              <a:latin typeface="+mn-lt"/>
              <a:ea typeface="+mn-ea"/>
              <a:cs typeface="+mn-cs"/>
            </a:rPr>
            <a:t> te wpisz w tabeli "Początkowe nakłady inwestycyjne")</a:t>
          </a:r>
          <a:r>
            <a:rPr lang="pl-PL" sz="1200">
              <a:solidFill>
                <a:sysClr val="windowText" lastClr="000000"/>
              </a:solidFill>
              <a:effectLst/>
              <a:latin typeface="+mn-lt"/>
              <a:ea typeface="+mn-ea"/>
              <a:cs typeface="+mn-cs"/>
            </a:rPr>
            <a:t>.</a:t>
          </a:r>
        </a:p>
        <a:p>
          <a:pPr lvl="0"/>
          <a:r>
            <a:rPr lang="pl-PL" sz="1200">
              <a:solidFill>
                <a:sysClr val="windowText" lastClr="000000"/>
              </a:solidFill>
              <a:effectLst/>
              <a:latin typeface="+mn-lt"/>
              <a:ea typeface="+mn-ea"/>
              <a:cs typeface="+mn-cs"/>
            </a:rPr>
            <a:t>3. Pilnuj, aby nie przekroczyć zaplanowanego budżetu – kalkulator zlicza wszystkie koszty w pozycji „RAZEM”, przekroczenie zaplanowanego budżetu spowoduje podświetlenie komórki na czerwono. Jeżeli budżetu nie przekroczysz, komórka będzie podświetlona na zielono.</a:t>
          </a: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2 – planowanie kosztów </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4. Ustal ile będzie kosztowało miesięczne funkcjonowanie Twojego</a:t>
          </a:r>
          <a:r>
            <a:rPr lang="pl-PL" sz="1200" baseline="0">
              <a:solidFill>
                <a:sysClr val="windowText" lastClr="000000"/>
              </a:solidFill>
              <a:effectLst/>
              <a:latin typeface="+mn-lt"/>
              <a:ea typeface="+mn-ea"/>
              <a:cs typeface="+mn-cs"/>
            </a:rPr>
            <a:t> biznesu</a:t>
          </a:r>
          <a:r>
            <a:rPr lang="pl-PL" sz="1200">
              <a:solidFill>
                <a:sysClr val="windowText" lastClr="000000"/>
              </a:solidFill>
              <a:effectLst/>
              <a:latin typeface="+mn-lt"/>
              <a:ea typeface="+mn-ea"/>
              <a:cs typeface="+mn-cs"/>
            </a:rPr>
            <a:t>.  Wpisz w tabeli "Koszty"</a:t>
          </a:r>
          <a:r>
            <a:rPr lang="pl-PL" sz="1200" baseline="0">
              <a:solidFill>
                <a:sysClr val="windowText" lastClr="000000"/>
              </a:solidFill>
              <a:effectLst/>
              <a:latin typeface="+mn-lt"/>
              <a:ea typeface="+mn-ea"/>
              <a:cs typeface="+mn-cs"/>
            </a:rPr>
            <a:t> absolutnie wszystkie koszty, które co miesiąc będziesz ponosić (np. wydatki na materiały i energię, usługi obce, wynagrodzenia, itd)</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5. Kalkulator zliczy wszystkie koszty miesięczne i obliczy</a:t>
          </a:r>
          <a:r>
            <a:rPr lang="pl-PL" sz="1200" baseline="0">
              <a:solidFill>
                <a:sysClr val="windowText" lastClr="000000"/>
              </a:solidFill>
              <a:effectLst/>
              <a:latin typeface="+mn-lt"/>
              <a:ea typeface="+mn-ea"/>
              <a:cs typeface="+mn-cs"/>
            </a:rPr>
            <a:t> koszty roczne.</a:t>
          </a:r>
          <a:r>
            <a:rPr lang="pl-PL" sz="1200">
              <a:solidFill>
                <a:sysClr val="windowText" lastClr="000000"/>
              </a:solidFill>
              <a:effectLst/>
              <a:latin typeface="+mn-lt"/>
              <a:ea typeface="+mn-ea"/>
              <a:cs typeface="+mn-cs"/>
            </a:rPr>
            <a:t> </a:t>
          </a:r>
        </a:p>
        <a:p>
          <a:r>
            <a:rPr lang="pl-PL" sz="1200">
              <a:solidFill>
                <a:sysClr val="windowText" lastClr="000000"/>
              </a:solidFill>
              <a:effectLst/>
              <a:latin typeface="+mn-lt"/>
              <a:ea typeface="+mn-ea"/>
              <a:cs typeface="+mn-cs"/>
            </a:rPr>
            <a:t> </a:t>
          </a:r>
        </a:p>
        <a:p>
          <a:r>
            <a:rPr lang="pl-PL" sz="1200" b="1">
              <a:solidFill>
                <a:sysClr val="windowText" lastClr="000000"/>
              </a:solidFill>
              <a:effectLst/>
              <a:latin typeface="+mn-lt"/>
              <a:ea typeface="+mn-ea"/>
              <a:cs typeface="+mn-cs"/>
            </a:rPr>
            <a:t>Krok 3 – planowanie sprzedaży</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6. Ustal jednostkową cenę sprzedaży i wpisz w rubrykę „Cena jednostkowa”.</a:t>
          </a:r>
        </a:p>
        <a:p>
          <a:pPr lvl="0"/>
          <a:r>
            <a:rPr lang="pl-PL" sz="1200">
              <a:solidFill>
                <a:sysClr val="windowText" lastClr="000000"/>
              </a:solidFill>
              <a:effectLst/>
              <a:latin typeface="+mn-lt"/>
              <a:ea typeface="+mn-ea"/>
              <a:cs typeface="+mn-cs"/>
            </a:rPr>
            <a:t>7. Ustal ile średniorocznie egzemplarzy  będziesz sprzedawać i wpisz w rubrykę „Średnia sprzedaż (w szt.)”.</a:t>
          </a:r>
        </a:p>
        <a:p>
          <a:pPr lvl="0"/>
          <a:r>
            <a:rPr lang="pl-PL" sz="1200">
              <a:solidFill>
                <a:sysClr val="windowText" lastClr="000000"/>
              </a:solidFill>
              <a:effectLst/>
              <a:latin typeface="+mn-lt"/>
              <a:ea typeface="+mn-ea"/>
              <a:cs typeface="+mn-cs"/>
            </a:rPr>
            <a:t>8. Kalkulator obliczy</a:t>
          </a:r>
          <a:r>
            <a:rPr lang="pl-PL" sz="1200" baseline="0">
              <a:solidFill>
                <a:sysClr val="windowText" lastClr="000000"/>
              </a:solidFill>
              <a:effectLst/>
              <a:latin typeface="+mn-lt"/>
              <a:ea typeface="+mn-ea"/>
              <a:cs typeface="+mn-cs"/>
            </a:rPr>
            <a:t> wartośc przychodu miesięcznego i rocznego.</a:t>
          </a:r>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4 – symulacje </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9. Ustal stopę dyskontową jako koszt kapitału i wpisz w rubrykę „Stopa dyskontowa”. Np. jeżeli finansujesz projekt z kredytu, a jego oprocentowanie</a:t>
          </a:r>
          <a:r>
            <a:rPr lang="pl-PL" sz="1200" baseline="0">
              <a:solidFill>
                <a:sysClr val="windowText" lastClr="000000"/>
              </a:solidFill>
              <a:effectLst/>
              <a:latin typeface="+mn-lt"/>
              <a:ea typeface="+mn-ea"/>
              <a:cs typeface="+mn-cs"/>
            </a:rPr>
            <a:t> wynosi  12% to wpisz taką stopę, jeżeli finansujesz projekt własnymi środkami i oczekujesz  stopy zwrotu  na poziomie 20% roczne to wpisz 20%. Jeżeli finansujesz projekt środkami własnymi i kredytem, oblicz średnioważoną stopę.</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10. Ustal ile lat projekt będzie oferował</a:t>
          </a:r>
          <a:r>
            <a:rPr lang="pl-PL" sz="1200" baseline="0">
              <a:solidFill>
                <a:sysClr val="windowText" lastClr="000000"/>
              </a:solidFill>
              <a:effectLst/>
              <a:latin typeface="+mn-lt"/>
              <a:ea typeface="+mn-ea"/>
              <a:cs typeface="+mn-cs"/>
            </a:rPr>
            <a:t> produkty do sprzedaży </a:t>
          </a:r>
          <a:r>
            <a:rPr lang="pl-PL" sz="1200">
              <a:solidFill>
                <a:sysClr val="windowText" lastClr="000000"/>
              </a:solidFill>
              <a:effectLst/>
              <a:latin typeface="+mn-lt"/>
              <a:ea typeface="+mn-ea"/>
              <a:cs typeface="+mn-cs"/>
            </a:rPr>
            <a:t>i wpisz w rubrykę „Liczba lat dystrybucji</a:t>
          </a:r>
          <a:r>
            <a:rPr lang="pl-PL" sz="1200" baseline="0">
              <a:solidFill>
                <a:sysClr val="windowText" lastClr="000000"/>
              </a:solidFill>
              <a:effectLst/>
              <a:latin typeface="+mn-lt"/>
              <a:ea typeface="+mn-ea"/>
              <a:cs typeface="+mn-cs"/>
            </a:rPr>
            <a:t> (sprzedaży)</a:t>
          </a:r>
          <a:r>
            <a:rPr lang="pl-PL" sz="1200">
              <a:solidFill>
                <a:sysClr val="windowText" lastClr="000000"/>
              </a:solidFill>
              <a:effectLst/>
              <a:latin typeface="+mn-lt"/>
              <a:ea typeface="+mn-ea"/>
              <a:cs typeface="+mn-cs"/>
            </a:rPr>
            <a:t>”. Kalkulator przewiduje maksymalny okres na 10 lat.</a:t>
          </a:r>
        </a:p>
        <a:p>
          <a:pPr lvl="0"/>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5 – ocena opłacalności</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11. Kalkulator obliczy wartość NPV i porówna ją z wartością graniczną „0”. Jeżeli inwestycja będzie opłacalna to komórka podświetli się na zielono, jeżeli nie to komórka podświetli się na czerwono, jeżeli będzie neutralna ekonomicznie to komórka podświetli się na żółto. Po prawej stronie wyświetli się (zaktualizuje) wykres NPV.</a:t>
          </a:r>
        </a:p>
        <a:p>
          <a:pPr lvl="0"/>
          <a:r>
            <a:rPr lang="pl-PL" sz="1200">
              <a:solidFill>
                <a:sysClr val="windowText" lastClr="000000"/>
              </a:solidFill>
              <a:effectLst/>
              <a:latin typeface="+mn-lt"/>
              <a:ea typeface="+mn-ea"/>
              <a:cs typeface="+mn-cs"/>
            </a:rPr>
            <a:t>12. Kalkulator obliczy okres zwrotu i porówna go z planowanym okresem dystrybucji. Jeżeli wprowadzenie i dystrybucja gry nie zwróci się w planowanym okresie dystrybucji to komórka podświetli się na czerwono, jeżeli się zwróci w okresie równym okresowi dystrybucji to komórka podświetli się na żółto, jeżeli zwróci się szybciej to komórka podświetli się na zielono.</a:t>
          </a:r>
        </a:p>
        <a:p>
          <a:pPr lvl="0"/>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pPr lvl="0"/>
          <a:r>
            <a:rPr lang="pl-PL" sz="1300" b="1">
              <a:solidFill>
                <a:srgbClr val="FF0000"/>
              </a:solidFill>
              <a:effectLst/>
              <a:latin typeface="+mn-lt"/>
              <a:ea typeface="+mn-ea"/>
              <a:cs typeface="+mn-cs"/>
            </a:rPr>
            <a:t>UWAGA !</a:t>
          </a:r>
        </a:p>
        <a:p>
          <a:pPr lvl="0"/>
          <a:endParaRPr lang="pl-PL" sz="1200">
            <a:solidFill>
              <a:srgbClr val="FF0000"/>
            </a:solidFill>
            <a:effectLst/>
            <a:latin typeface="+mn-lt"/>
            <a:ea typeface="+mn-ea"/>
            <a:cs typeface="+mn-cs"/>
          </a:endParaRPr>
        </a:p>
        <a:p>
          <a:pPr lvl="0"/>
          <a:r>
            <a:rPr lang="pl-PL" sz="1300">
              <a:solidFill>
                <a:sysClr val="windowText" lastClr="000000"/>
              </a:solidFill>
              <a:effectLst/>
              <a:latin typeface="+mn-lt"/>
              <a:ea typeface="+mn-ea"/>
              <a:cs typeface="+mn-cs"/>
            </a:rPr>
            <a:t>Edytowalne</a:t>
          </a:r>
          <a:r>
            <a:rPr lang="pl-PL" sz="1300" baseline="0">
              <a:solidFill>
                <a:sysClr val="windowText" lastClr="000000"/>
              </a:solidFill>
              <a:effectLst/>
              <a:latin typeface="+mn-lt"/>
              <a:ea typeface="+mn-ea"/>
              <a:cs typeface="+mn-cs"/>
            </a:rPr>
            <a:t> są tylko białe komórki. Wszystkie pola w kalkulatorze oznaczone innymi kolorami są zablokowane do edycji (zawierają formuły obliczeniowe).</a:t>
          </a:r>
        </a:p>
        <a:p>
          <a:pPr lvl="0"/>
          <a:endParaRPr lang="pl-PL" sz="1200" baseline="0">
            <a:solidFill>
              <a:sysClr val="windowText" lastClr="000000"/>
            </a:solidFill>
            <a:effectLst/>
            <a:latin typeface="+mn-lt"/>
            <a:ea typeface="+mn-ea"/>
            <a:cs typeface="+mn-cs"/>
          </a:endParaRPr>
        </a:p>
        <a:p>
          <a:pPr lvl="0"/>
          <a:r>
            <a:rPr lang="pl-PL" sz="1200" b="1" baseline="0">
              <a:solidFill>
                <a:sysClr val="windowText" lastClr="000000"/>
              </a:solidFill>
              <a:effectLst/>
              <a:latin typeface="+mn-lt"/>
              <a:ea typeface="+mn-ea"/>
              <a:cs typeface="+mn-cs"/>
            </a:rPr>
            <a:t>Okres zwrotu </a:t>
          </a:r>
          <a:r>
            <a:rPr lang="pl-PL" sz="1200" baseline="0">
              <a:solidFill>
                <a:sysClr val="windowText" lastClr="000000"/>
              </a:solidFill>
              <a:effectLst/>
              <a:latin typeface="+mn-lt"/>
              <a:ea typeface="+mn-ea"/>
              <a:cs typeface="+mn-cs"/>
            </a:rPr>
            <a:t>informuje po jakim okresie zwróci się początkowy nakład inwestycyjny (im krótszy okres tym lepiej)</a:t>
          </a:r>
        </a:p>
        <a:p>
          <a:pPr lvl="0"/>
          <a:r>
            <a:rPr lang="pl-PL" sz="1200" b="1" baseline="0">
              <a:solidFill>
                <a:sysClr val="windowText" lastClr="000000"/>
              </a:solidFill>
              <a:effectLst/>
              <a:latin typeface="+mn-lt"/>
              <a:ea typeface="+mn-ea"/>
              <a:cs typeface="+mn-cs"/>
            </a:rPr>
            <a:t>NPV</a:t>
          </a:r>
          <a:r>
            <a:rPr lang="pl-PL" sz="1200" baseline="0">
              <a:solidFill>
                <a:sysClr val="windowText" lastClr="000000"/>
              </a:solidFill>
              <a:effectLst/>
              <a:latin typeface="+mn-lt"/>
              <a:ea typeface="+mn-ea"/>
              <a:cs typeface="+mn-cs"/>
            </a:rPr>
            <a:t> to podtawowy wskaźnik ekonomicznej oceny projektu. Pokazuje on jaki wpływ ma projekt na wartość firmy. Im wyższa wartość tym lepiej. Realizuje się tylko te projekty, których wartość przekracza 0 "zero".</a:t>
          </a:r>
          <a:endParaRPr lang="pl-PL" sz="1200">
            <a:solidFill>
              <a:sysClr val="windowText" lastClr="000000"/>
            </a:solidFill>
            <a:effectLst/>
            <a:latin typeface="+mn-lt"/>
            <a:ea typeface="+mn-ea"/>
            <a:cs typeface="+mn-cs"/>
          </a:endParaRPr>
        </a:p>
        <a:p>
          <a:r>
            <a:rPr lang="pl-PL" sz="1200">
              <a:solidFill>
                <a:sysClr val="windowText" lastClr="000000"/>
              </a:solidFill>
              <a:effectLst/>
              <a:latin typeface="+mn-lt"/>
              <a:ea typeface="+mn-ea"/>
              <a:cs typeface="+mn-cs"/>
            </a:rPr>
            <a:t> </a:t>
          </a:r>
        </a:p>
        <a:p>
          <a:pPr algn="l"/>
          <a:endParaRPr lang="pl-PL" sz="1200">
            <a:solidFill>
              <a:sysClr val="windowText" lastClr="000000"/>
            </a:solidFill>
          </a:endParaRPr>
        </a:p>
      </xdr:txBody>
    </xdr:sp>
    <xdr:clientData/>
  </xdr:twoCellAnchor>
  <xdr:twoCellAnchor>
    <xdr:from>
      <xdr:col>0</xdr:col>
      <xdr:colOff>47624</xdr:colOff>
      <xdr:row>0</xdr:row>
      <xdr:rowOff>23813</xdr:rowOff>
    </xdr:from>
    <xdr:to>
      <xdr:col>1</xdr:col>
      <xdr:colOff>309561</xdr:colOff>
      <xdr:row>58</xdr:row>
      <xdr:rowOff>42333</xdr:rowOff>
    </xdr:to>
    <xdr:sp macro="" textlink="">
      <xdr:nvSpPr>
        <xdr:cNvPr id="9" name="Prostokąt 8">
          <a:extLst>
            <a:ext uri="{FF2B5EF4-FFF2-40B4-BE49-F238E27FC236}">
              <a16:creationId xmlns:a16="http://schemas.microsoft.com/office/drawing/2014/main" id="{764A1E3D-E096-45A0-B6C0-001813E1B723}"/>
            </a:ext>
          </a:extLst>
        </xdr:cNvPr>
        <xdr:cNvSpPr/>
      </xdr:nvSpPr>
      <xdr:spPr>
        <a:xfrm>
          <a:off x="47624" y="23813"/>
          <a:ext cx="868715" cy="10658298"/>
        </a:xfrm>
        <a:prstGeom prst="rect">
          <a:avLst/>
        </a:prstGeom>
        <a:solidFill>
          <a:srgbClr val="002D86"/>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xdr:col>
      <xdr:colOff>432956</xdr:colOff>
      <xdr:row>0</xdr:row>
      <xdr:rowOff>11546</xdr:rowOff>
    </xdr:from>
    <xdr:to>
      <xdr:col>17</xdr:col>
      <xdr:colOff>310629</xdr:colOff>
      <xdr:row>16</xdr:row>
      <xdr:rowOff>86775</xdr:rowOff>
    </xdr:to>
    <xdr:pic>
      <xdr:nvPicPr>
        <xdr:cNvPr id="3" name="Obraz 2">
          <a:extLst>
            <a:ext uri="{FF2B5EF4-FFF2-40B4-BE49-F238E27FC236}">
              <a16:creationId xmlns:a16="http://schemas.microsoft.com/office/drawing/2014/main" id="{402F13BA-CA51-4174-97C2-603423F61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774" y="11546"/>
          <a:ext cx="9056310" cy="3030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580570</xdr:colOff>
      <xdr:row>0</xdr:row>
      <xdr:rowOff>45357</xdr:rowOff>
    </xdr:from>
    <xdr:to>
      <xdr:col>7</xdr:col>
      <xdr:colOff>1372808</xdr:colOff>
      <xdr:row>0</xdr:row>
      <xdr:rowOff>3076222</xdr:rowOff>
    </xdr:to>
    <xdr:pic>
      <xdr:nvPicPr>
        <xdr:cNvPr id="4" name="Obraz 3">
          <a:extLst>
            <a:ext uri="{FF2B5EF4-FFF2-40B4-BE49-F238E27FC236}">
              <a16:creationId xmlns:a16="http://schemas.microsoft.com/office/drawing/2014/main" id="{55D99229-5469-4450-92B0-94D055AE3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126" y="45357"/>
          <a:ext cx="9054293" cy="3030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417286</xdr:colOff>
      <xdr:row>48</xdr:row>
      <xdr:rowOff>99786</xdr:rowOff>
    </xdr:from>
    <xdr:to>
      <xdr:col>9</xdr:col>
      <xdr:colOff>539749</xdr:colOff>
      <xdr:row>66</xdr:row>
      <xdr:rowOff>27757</xdr:rowOff>
    </xdr:to>
    <xdr:graphicFrame macro="">
      <xdr:nvGraphicFramePr>
        <xdr:cNvPr id="5" name="Wykres 4">
          <a:extLst>
            <a:ext uri="{FF2B5EF4-FFF2-40B4-BE49-F238E27FC236}">
              <a16:creationId xmlns:a16="http://schemas.microsoft.com/office/drawing/2014/main" id="{C7DC163A-D329-4EB5-A9D9-6072EB5E4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580570</xdr:colOff>
      <xdr:row>0</xdr:row>
      <xdr:rowOff>45357</xdr:rowOff>
    </xdr:from>
    <xdr:to>
      <xdr:col>7</xdr:col>
      <xdr:colOff>1372808</xdr:colOff>
      <xdr:row>0</xdr:row>
      <xdr:rowOff>3034021</xdr:rowOff>
    </xdr:to>
    <xdr:pic>
      <xdr:nvPicPr>
        <xdr:cNvPr id="4" name="Obraz 3">
          <a:extLst>
            <a:ext uri="{FF2B5EF4-FFF2-40B4-BE49-F238E27FC236}">
              <a16:creationId xmlns:a16="http://schemas.microsoft.com/office/drawing/2014/main" id="{7F421599-32E0-27F2-6A78-D41235317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6141" y="45357"/>
          <a:ext cx="9056310" cy="298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417286</xdr:colOff>
      <xdr:row>48</xdr:row>
      <xdr:rowOff>99786</xdr:rowOff>
    </xdr:from>
    <xdr:to>
      <xdr:col>9</xdr:col>
      <xdr:colOff>539749</xdr:colOff>
      <xdr:row>66</xdr:row>
      <xdr:rowOff>27757</xdr:rowOff>
    </xdr:to>
    <xdr:graphicFrame macro="">
      <xdr:nvGraphicFramePr>
        <xdr:cNvPr id="5" name="Wykres 4">
          <a:extLst>
            <a:ext uri="{FF2B5EF4-FFF2-40B4-BE49-F238E27FC236}">
              <a16:creationId xmlns:a16="http://schemas.microsoft.com/office/drawing/2014/main" id="{2D1C5214-4C98-4277-AFD0-34C37458C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1D9C-03DE-4D2E-81A4-120EA1CF372C}">
  <sheetPr>
    <tabColor theme="4" tint="0.39997558519241921"/>
  </sheetPr>
  <dimension ref="A1"/>
  <sheetViews>
    <sheetView showGridLines="0" showRowColHeaders="0" tabSelected="1" zoomScale="90" zoomScaleNormal="90" workbookViewId="0">
      <selection activeCell="I63" sqref="I63"/>
    </sheetView>
  </sheetViews>
  <sheetFormatPr defaultRowHeight="14.5" x14ac:dyDescent="0.35"/>
  <sheetData/>
  <sheetProtection algorithmName="SHA-512" hashValue="eKYVd/SqEiDZrjkgJE2NvamHr0p+/NYKo5ecT+bTYCWiGKBBetkKHxHIWVYXV9JC6vScRBrKjs9dkpPleorngw==" saltValue="662kdzrEpitd46NLOz7fB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BEB-0B39-49B5-A9A1-37559038E9D5}">
  <sheetPr>
    <tabColor theme="8" tint="0.59999389629810485"/>
  </sheetPr>
  <dimension ref="D1:AG62"/>
  <sheetViews>
    <sheetView showGridLines="0" topLeftCell="A51" zoomScale="70" zoomScaleNormal="70" workbookViewId="0">
      <selection activeCell="E28" sqref="E28"/>
    </sheetView>
  </sheetViews>
  <sheetFormatPr defaultRowHeight="14.5" x14ac:dyDescent="0.35"/>
  <cols>
    <col min="1" max="1" width="4.1796875" customWidth="1"/>
    <col min="2" max="2" width="4.08984375" customWidth="1"/>
    <col min="4" max="4" width="67.6328125" customWidth="1"/>
    <col min="5" max="5" width="23.1796875" customWidth="1"/>
    <col min="6" max="6" width="5.54296875" bestFit="1" customWidth="1"/>
    <col min="7" max="7" width="13.08984375" customWidth="1"/>
    <col min="8" max="8" width="48.7265625" customWidth="1"/>
    <col min="9" max="9" width="20.453125" customWidth="1"/>
    <col min="12" max="12" width="23.81640625" customWidth="1"/>
    <col min="13" max="13" width="16.1796875" customWidth="1"/>
    <col min="14" max="14" width="20.54296875" customWidth="1"/>
    <col min="15" max="15" width="5.453125" customWidth="1"/>
    <col min="16" max="16" width="17.26953125" customWidth="1"/>
    <col min="19" max="19" width="10.36328125" customWidth="1"/>
    <col min="20" max="20" width="12.81640625" style="65" bestFit="1" customWidth="1"/>
    <col min="21" max="21" width="16.26953125" style="65" customWidth="1"/>
    <col min="22" max="22" width="16.90625" style="65" customWidth="1"/>
    <col min="23" max="23" width="15.7265625" style="65" customWidth="1"/>
    <col min="24" max="25" width="15.36328125" style="69" customWidth="1"/>
    <col min="26" max="26" width="15.26953125" style="69" customWidth="1"/>
    <col min="27" max="27" width="15.36328125" style="69" customWidth="1"/>
    <col min="28" max="28" width="15.26953125" style="69" customWidth="1"/>
    <col min="29" max="29" width="16" style="69" customWidth="1"/>
    <col min="30" max="30" width="8.7265625" style="69"/>
    <col min="31" max="31" width="19.54296875" style="69" customWidth="1"/>
    <col min="32" max="33" width="8.7265625" style="69"/>
  </cols>
  <sheetData>
    <row r="1" spans="4:32" ht="253" customHeight="1" x14ac:dyDescent="0.35"/>
    <row r="2" spans="4:32" ht="15" customHeight="1" x14ac:dyDescent="0.35">
      <c r="D2" s="33" t="s">
        <v>8</v>
      </c>
      <c r="E2" s="33"/>
      <c r="F2" s="33"/>
      <c r="G2" s="33"/>
      <c r="H2" s="33"/>
      <c r="I2" s="11"/>
      <c r="S2" s="7"/>
    </row>
    <row r="3" spans="4:32" ht="15" customHeight="1" x14ac:dyDescent="0.35">
      <c r="D3" s="33"/>
      <c r="E3" s="33"/>
      <c r="F3" s="33"/>
      <c r="G3" s="33"/>
      <c r="H3" s="33"/>
      <c r="I3" s="11"/>
      <c r="S3" s="7"/>
    </row>
    <row r="4" spans="4:32" ht="15" customHeight="1" x14ac:dyDescent="0.35">
      <c r="S4" s="7"/>
    </row>
    <row r="5" spans="4:32" ht="15" customHeight="1" x14ac:dyDescent="0.45">
      <c r="D5" s="15" t="s">
        <v>9</v>
      </c>
      <c r="E5" s="10">
        <v>1000000</v>
      </c>
      <c r="S5" s="29">
        <v>0</v>
      </c>
      <c r="T5" s="66">
        <f>-E20</f>
        <v>0</v>
      </c>
      <c r="U5" s="67"/>
      <c r="V5" s="67"/>
      <c r="W5" s="67"/>
      <c r="X5" s="71"/>
      <c r="Y5" s="71"/>
      <c r="Z5" s="71"/>
      <c r="AA5" s="71"/>
      <c r="AB5" s="71"/>
      <c r="AC5" s="71"/>
      <c r="AD5" s="71"/>
      <c r="AE5" s="71"/>
      <c r="AF5" s="74"/>
    </row>
    <row r="6" spans="4:32" ht="15" customHeight="1" x14ac:dyDescent="0.35">
      <c r="S6" s="29">
        <v>1</v>
      </c>
      <c r="T6" s="66">
        <f>IF(S6&lt;=$E$58,$E$52,0)</f>
        <v>0</v>
      </c>
      <c r="U6" s="67"/>
      <c r="V6" s="67"/>
      <c r="W6" s="67"/>
      <c r="X6" s="71"/>
      <c r="Y6" s="70"/>
      <c r="Z6" s="71"/>
      <c r="AA6" s="71"/>
      <c r="AB6" s="71"/>
      <c r="AC6" s="71"/>
      <c r="AD6" s="71"/>
      <c r="AE6" s="71"/>
      <c r="AF6" s="74"/>
    </row>
    <row r="7" spans="4:32" ht="18.5" x14ac:dyDescent="0.45">
      <c r="D7" s="16" t="s">
        <v>7</v>
      </c>
      <c r="E7" s="17" t="s">
        <v>10</v>
      </c>
      <c r="S7" s="29">
        <v>2</v>
      </c>
      <c r="T7" s="66">
        <f>IF(S7&lt;=$E$58,$E$52,0)</f>
        <v>0</v>
      </c>
      <c r="U7" s="67"/>
      <c r="V7" s="67"/>
      <c r="W7" s="67"/>
      <c r="X7" s="71"/>
      <c r="Y7" s="71"/>
      <c r="Z7" s="71"/>
      <c r="AA7" s="71"/>
      <c r="AB7" s="71"/>
      <c r="AC7" s="71"/>
      <c r="AD7" s="71"/>
      <c r="AE7" s="71"/>
      <c r="AF7" s="74"/>
    </row>
    <row r="8" spans="4:32" ht="18.5" x14ac:dyDescent="0.45">
      <c r="D8" s="3" t="s">
        <v>11</v>
      </c>
      <c r="E8" s="2"/>
      <c r="S8" s="29">
        <v>3</v>
      </c>
      <c r="T8" s="66">
        <f>IF(S8&lt;=$E$58,$E$52,0)</f>
        <v>0</v>
      </c>
      <c r="U8" s="67"/>
      <c r="V8" s="67"/>
      <c r="W8" s="67"/>
      <c r="X8" s="71"/>
      <c r="Y8" s="71"/>
      <c r="Z8" s="71"/>
      <c r="AA8" s="71"/>
      <c r="AB8" s="71"/>
      <c r="AC8" s="71"/>
      <c r="AD8" s="71"/>
      <c r="AE8" s="71"/>
      <c r="AF8" s="74"/>
    </row>
    <row r="9" spans="4:32" ht="18.5" x14ac:dyDescent="0.45">
      <c r="D9" s="3" t="s">
        <v>12</v>
      </c>
      <c r="E9" s="2"/>
      <c r="S9" s="29">
        <v>4</v>
      </c>
      <c r="T9" s="66">
        <f>IF(S9&lt;=$E$58,$E$52,0)</f>
        <v>0</v>
      </c>
      <c r="U9" s="67"/>
      <c r="V9" s="67"/>
      <c r="W9" s="67"/>
      <c r="X9" s="71"/>
      <c r="Y9" s="71"/>
      <c r="Z9" s="71"/>
      <c r="AA9" s="71"/>
      <c r="AB9" s="71"/>
      <c r="AC9" s="71"/>
      <c r="AD9" s="71"/>
      <c r="AE9" s="71"/>
      <c r="AF9" s="74"/>
    </row>
    <row r="10" spans="4:32" ht="18.5" x14ac:dyDescent="0.45">
      <c r="D10" s="3" t="s">
        <v>13</v>
      </c>
      <c r="E10" s="2"/>
      <c r="S10" s="29">
        <v>5</v>
      </c>
      <c r="T10" s="66">
        <f>IF(S10&lt;=$E$58,$E$52,0)</f>
        <v>0</v>
      </c>
      <c r="U10" s="67"/>
      <c r="V10" s="67"/>
      <c r="W10" s="67"/>
      <c r="X10" s="71"/>
      <c r="Y10" s="71"/>
      <c r="Z10" s="71"/>
      <c r="AA10" s="71"/>
      <c r="AB10" s="71"/>
      <c r="AC10" s="71"/>
      <c r="AD10" s="71"/>
      <c r="AE10" s="71"/>
      <c r="AF10" s="74"/>
    </row>
    <row r="11" spans="4:32" ht="18.5" x14ac:dyDescent="0.45">
      <c r="D11" s="3" t="s">
        <v>14</v>
      </c>
      <c r="E11" s="2"/>
      <c r="S11" s="29">
        <v>6</v>
      </c>
      <c r="T11" s="66">
        <f>IF(S11&lt;=$E$58,$E$52,0)</f>
        <v>0</v>
      </c>
      <c r="U11" s="67"/>
      <c r="V11" s="67"/>
      <c r="W11" s="67"/>
      <c r="X11" s="71"/>
      <c r="Y11" s="71"/>
      <c r="Z11" s="71"/>
      <c r="AA11" s="71"/>
      <c r="AB11" s="71"/>
      <c r="AC11" s="71"/>
      <c r="AD11" s="71"/>
      <c r="AE11" s="71"/>
      <c r="AF11" s="74"/>
    </row>
    <row r="12" spans="4:32" ht="18.5" x14ac:dyDescent="0.45">
      <c r="D12" s="3" t="s">
        <v>17</v>
      </c>
      <c r="E12" s="2"/>
      <c r="S12" s="29">
        <v>7</v>
      </c>
      <c r="T12" s="66">
        <f t="shared" ref="T11:T13" si="0">IF(S12&lt;=$E$58,$E$52,0)</f>
        <v>0</v>
      </c>
      <c r="U12" s="67"/>
      <c r="V12" s="67"/>
      <c r="W12" s="67"/>
      <c r="X12" s="71"/>
      <c r="Y12" s="71"/>
      <c r="Z12" s="71"/>
      <c r="AA12" s="71"/>
      <c r="AB12" s="71"/>
      <c r="AC12" s="71"/>
      <c r="AD12" s="71"/>
      <c r="AE12" s="71"/>
      <c r="AF12" s="74"/>
    </row>
    <row r="13" spans="4:32" ht="18.75" customHeight="1" x14ac:dyDescent="0.45">
      <c r="D13" s="3" t="s">
        <v>18</v>
      </c>
      <c r="E13" s="2"/>
      <c r="S13" s="29">
        <v>8</v>
      </c>
      <c r="T13" s="66">
        <f t="shared" si="0"/>
        <v>0</v>
      </c>
      <c r="U13" s="67"/>
      <c r="V13" s="67"/>
      <c r="W13" s="67"/>
      <c r="X13" s="71"/>
      <c r="Y13" s="71"/>
      <c r="Z13" s="71"/>
      <c r="AA13" s="71"/>
      <c r="AB13" s="71"/>
      <c r="AC13" s="71"/>
      <c r="AD13" s="71"/>
      <c r="AE13" s="71"/>
      <c r="AF13" s="74"/>
    </row>
    <row r="14" spans="4:32" ht="18.75" customHeight="1" x14ac:dyDescent="0.45">
      <c r="D14" s="3" t="s">
        <v>15</v>
      </c>
      <c r="E14" s="2"/>
      <c r="S14" s="29">
        <v>9</v>
      </c>
      <c r="T14" s="66">
        <f>IF(S14&lt;=$E$58,$E$52,0)</f>
        <v>0</v>
      </c>
      <c r="U14" s="67"/>
      <c r="V14" s="67"/>
      <c r="W14" s="67"/>
      <c r="X14" s="71"/>
      <c r="Y14" s="71"/>
      <c r="Z14" s="71"/>
      <c r="AA14" s="71"/>
      <c r="AB14" s="71"/>
      <c r="AC14" s="71"/>
      <c r="AD14" s="71"/>
      <c r="AE14" s="71"/>
      <c r="AF14" s="74"/>
    </row>
    <row r="15" spans="4:32" ht="18.75" customHeight="1" x14ac:dyDescent="0.45">
      <c r="D15" s="3" t="s">
        <v>16</v>
      </c>
      <c r="E15" s="2"/>
      <c r="S15" s="29">
        <v>10</v>
      </c>
      <c r="T15" s="66">
        <f>IF(S15&lt;=$E$58,$E$52,0)</f>
        <v>0</v>
      </c>
      <c r="U15" s="67"/>
      <c r="V15" s="67"/>
      <c r="W15" s="67"/>
      <c r="X15" s="71"/>
      <c r="Y15" s="71"/>
      <c r="Z15" s="71"/>
      <c r="AA15" s="71"/>
      <c r="AB15" s="71"/>
      <c r="AC15" s="71"/>
      <c r="AD15" s="71"/>
      <c r="AE15" s="71"/>
      <c r="AF15" s="74"/>
    </row>
    <row r="16" spans="4:32" ht="18.75" customHeight="1" x14ac:dyDescent="0.45">
      <c r="D16" s="3" t="s">
        <v>19</v>
      </c>
      <c r="E16" s="2"/>
      <c r="S16" s="29"/>
      <c r="T16" s="66">
        <f>IF(S16&lt;=$E$58,$E$52,0)</f>
        <v>0</v>
      </c>
      <c r="U16" s="67"/>
      <c r="V16" s="67"/>
      <c r="W16" s="67"/>
      <c r="X16" s="71"/>
      <c r="Y16" s="71"/>
      <c r="Z16" s="71"/>
      <c r="AA16" s="71"/>
      <c r="AB16" s="71"/>
      <c r="AC16" s="71"/>
      <c r="AD16" s="71"/>
      <c r="AE16" s="71"/>
      <c r="AF16" s="74"/>
    </row>
    <row r="17" spans="4:32" ht="18.75" customHeight="1" x14ac:dyDescent="0.45">
      <c r="D17" s="3" t="s">
        <v>0</v>
      </c>
      <c r="E17" s="2"/>
      <c r="S17" s="29">
        <v>8</v>
      </c>
      <c r="T17" s="66">
        <f>IF(S17&lt;$E$58,$E$52,0)</f>
        <v>0</v>
      </c>
      <c r="U17" s="67"/>
      <c r="V17" s="67"/>
      <c r="W17" s="67"/>
      <c r="X17" s="71"/>
      <c r="Y17" s="71"/>
      <c r="Z17" s="71"/>
      <c r="AA17" s="71"/>
      <c r="AB17" s="71"/>
      <c r="AC17" s="71"/>
      <c r="AD17" s="71"/>
      <c r="AE17" s="71"/>
      <c r="AF17" s="74"/>
    </row>
    <row r="18" spans="4:32" ht="18.75" customHeight="1" x14ac:dyDescent="0.45">
      <c r="D18" s="3" t="s">
        <v>1</v>
      </c>
      <c r="E18" s="2"/>
      <c r="S18" s="29">
        <v>8</v>
      </c>
      <c r="T18" s="66"/>
      <c r="U18" s="67"/>
      <c r="V18" s="67"/>
      <c r="W18" s="67"/>
      <c r="X18" s="71"/>
      <c r="Y18" s="71"/>
      <c r="Z18" s="71"/>
      <c r="AA18" s="71"/>
      <c r="AB18" s="71"/>
      <c r="AC18" s="71"/>
      <c r="AD18" s="71"/>
      <c r="AE18" s="71"/>
      <c r="AF18" s="74"/>
    </row>
    <row r="19" spans="4:32" ht="18.75" customHeight="1" x14ac:dyDescent="0.45">
      <c r="D19" s="3" t="s">
        <v>5</v>
      </c>
      <c r="E19" s="2"/>
      <c r="S19" s="29"/>
      <c r="T19" s="66"/>
      <c r="U19" s="67"/>
      <c r="V19" s="67"/>
      <c r="W19" s="67"/>
      <c r="X19" s="71"/>
      <c r="Y19" s="71"/>
      <c r="Z19" s="71"/>
      <c r="AA19" s="71"/>
      <c r="AB19" s="71"/>
      <c r="AC19" s="71"/>
      <c r="AD19" s="71"/>
      <c r="AE19" s="71"/>
      <c r="AF19" s="74"/>
    </row>
    <row r="20" spans="4:32" ht="18.5" x14ac:dyDescent="0.45">
      <c r="D20" s="24" t="s">
        <v>32</v>
      </c>
      <c r="E20" s="18">
        <f>SUM(E8:E19)</f>
        <v>0</v>
      </c>
      <c r="S20" s="29">
        <v>9</v>
      </c>
      <c r="T20" s="66">
        <f>IF(S20&lt;=$E$58,$E$52,0)</f>
        <v>0</v>
      </c>
      <c r="U20" s="67"/>
      <c r="V20" s="67"/>
      <c r="W20" s="67"/>
      <c r="X20" s="71"/>
      <c r="Y20" s="71"/>
      <c r="Z20" s="71"/>
      <c r="AA20" s="71"/>
      <c r="AB20" s="71"/>
      <c r="AC20" s="71"/>
      <c r="AD20" s="71"/>
      <c r="AE20" s="71"/>
      <c r="AF20" s="74"/>
    </row>
    <row r="21" spans="4:32" x14ac:dyDescent="0.35">
      <c r="S21" s="29"/>
      <c r="T21" s="67"/>
      <c r="U21" s="67"/>
      <c r="V21" s="67"/>
      <c r="W21" s="67"/>
      <c r="X21" s="71"/>
      <c r="Y21" s="71"/>
      <c r="Z21" s="71"/>
      <c r="AA21" s="71"/>
      <c r="AB21" s="71"/>
      <c r="AC21" s="71"/>
      <c r="AD21" s="71"/>
      <c r="AE21" s="71"/>
      <c r="AF21" s="74"/>
    </row>
    <row r="22" spans="4:32" ht="15" customHeight="1" x14ac:dyDescent="0.35">
      <c r="D22" s="33" t="s">
        <v>20</v>
      </c>
      <c r="E22" s="33"/>
      <c r="F22" s="33"/>
      <c r="G22" s="33"/>
      <c r="H22" s="33"/>
      <c r="I22" s="23"/>
      <c r="S22" s="29"/>
      <c r="T22" s="66"/>
      <c r="U22" s="67"/>
      <c r="V22" s="67"/>
      <c r="W22" s="67"/>
      <c r="X22" s="71"/>
      <c r="Y22" s="71"/>
      <c r="Z22" s="71"/>
      <c r="AA22" s="71"/>
      <c r="AB22" s="71"/>
      <c r="AC22" s="71"/>
      <c r="AD22" s="71"/>
      <c r="AE22" s="73">
        <f>-$E$20+NPV($E$58,T22:AC22)</f>
        <v>0</v>
      </c>
      <c r="AF22" s="75"/>
    </row>
    <row r="23" spans="4:32" ht="15" customHeight="1" x14ac:dyDescent="0.35">
      <c r="D23" s="33"/>
      <c r="E23" s="33"/>
      <c r="F23" s="33"/>
      <c r="G23" s="33"/>
      <c r="H23" s="33"/>
      <c r="I23" s="23"/>
      <c r="S23" s="29"/>
      <c r="T23" s="66"/>
      <c r="U23" s="66">
        <f>T23</f>
        <v>0</v>
      </c>
      <c r="V23" s="67"/>
      <c r="W23" s="67"/>
      <c r="X23" s="71"/>
      <c r="Y23" s="71"/>
      <c r="Z23" s="71"/>
      <c r="AA23" s="71"/>
      <c r="AB23" s="71"/>
      <c r="AC23" s="71"/>
      <c r="AD23" s="71"/>
      <c r="AE23" s="73"/>
      <c r="AF23" s="75"/>
    </row>
    <row r="24" spans="4:32" x14ac:dyDescent="0.35">
      <c r="S24" s="29"/>
      <c r="T24" s="66"/>
      <c r="U24" s="66">
        <f t="shared" ref="U24:AA37" si="1">T24</f>
        <v>0</v>
      </c>
      <c r="V24" s="66">
        <f>U24</f>
        <v>0</v>
      </c>
      <c r="W24" s="67"/>
      <c r="X24" s="71"/>
      <c r="Y24" s="71"/>
      <c r="Z24" s="71"/>
      <c r="AA24" s="71"/>
      <c r="AB24" s="71"/>
      <c r="AC24" s="71"/>
      <c r="AD24" s="71"/>
      <c r="AE24" s="73"/>
      <c r="AF24" s="75"/>
    </row>
    <row r="25" spans="4:32" ht="21.5" customHeight="1" x14ac:dyDescent="0.45">
      <c r="D25" s="14"/>
      <c r="E25" s="14"/>
      <c r="S25" s="29"/>
      <c r="T25" s="66"/>
      <c r="U25" s="66"/>
      <c r="V25" s="66"/>
      <c r="W25" s="67"/>
      <c r="X25" s="71"/>
      <c r="Y25" s="71"/>
      <c r="Z25" s="71"/>
      <c r="AA25" s="71"/>
      <c r="AB25" s="71"/>
      <c r="AC25" s="71"/>
      <c r="AD25" s="71"/>
      <c r="AE25" s="73"/>
      <c r="AF25" s="75"/>
    </row>
    <row r="26" spans="4:32" ht="21.5" customHeight="1" x14ac:dyDescent="0.45">
      <c r="D26" s="15" t="s">
        <v>33</v>
      </c>
      <c r="E26" s="15" t="s">
        <v>23</v>
      </c>
      <c r="F26" s="47" t="s">
        <v>38</v>
      </c>
      <c r="G26" s="47"/>
      <c r="S26" s="29"/>
      <c r="T26" s="66"/>
      <c r="U26" s="66"/>
      <c r="V26" s="66"/>
      <c r="W26" s="67"/>
      <c r="X26" s="71"/>
      <c r="Y26" s="71"/>
      <c r="Z26" s="71"/>
      <c r="AA26" s="71"/>
      <c r="AB26" s="71"/>
      <c r="AC26" s="71"/>
      <c r="AD26" s="71"/>
      <c r="AE26" s="73"/>
      <c r="AF26" s="75"/>
    </row>
    <row r="27" spans="4:32" ht="21.5" customHeight="1" x14ac:dyDescent="0.45">
      <c r="D27" s="15" t="s">
        <v>43</v>
      </c>
      <c r="E27" s="5"/>
      <c r="F27" s="49">
        <f>E27*12</f>
        <v>0</v>
      </c>
      <c r="G27" s="50"/>
      <c r="S27" s="29"/>
      <c r="T27" s="66"/>
      <c r="U27" s="66"/>
      <c r="V27" s="66"/>
      <c r="W27" s="67"/>
      <c r="X27" s="71"/>
      <c r="Y27" s="71"/>
      <c r="Z27" s="71"/>
      <c r="AA27" s="71"/>
      <c r="AB27" s="71"/>
      <c r="AC27" s="71"/>
      <c r="AD27" s="71"/>
      <c r="AE27" s="73"/>
      <c r="AF27" s="75"/>
    </row>
    <row r="28" spans="4:32" ht="18.5" x14ac:dyDescent="0.45">
      <c r="D28" s="15" t="s">
        <v>42</v>
      </c>
      <c r="E28" s="6"/>
      <c r="F28" s="51">
        <f>E28</f>
        <v>0</v>
      </c>
      <c r="G28" s="52"/>
      <c r="S28" s="29">
        <v>1</v>
      </c>
      <c r="T28" s="66">
        <f t="shared" ref="T28:U32" si="2">$E$52</f>
        <v>0</v>
      </c>
      <c r="U28" s="66"/>
      <c r="V28" s="66"/>
      <c r="W28" s="67"/>
      <c r="X28" s="71"/>
      <c r="Y28" s="71"/>
      <c r="Z28" s="71"/>
      <c r="AA28" s="71"/>
      <c r="AB28" s="71"/>
      <c r="AC28" s="71"/>
      <c r="AD28" s="71"/>
      <c r="AE28" s="73">
        <f>-$E$20+NPV($E$57,T28:AC28)</f>
        <v>0</v>
      </c>
      <c r="AF28" s="75"/>
    </row>
    <row r="29" spans="4:32" ht="18.5" x14ac:dyDescent="0.45">
      <c r="D29" s="24" t="s">
        <v>32</v>
      </c>
      <c r="E29" s="30">
        <f>E27*E28</f>
        <v>0</v>
      </c>
      <c r="F29" s="51">
        <f t="shared" ref="F29" si="3">F27*F28</f>
        <v>0</v>
      </c>
      <c r="G29" s="52"/>
      <c r="S29" s="29">
        <v>2</v>
      </c>
      <c r="T29" s="66">
        <f t="shared" si="2"/>
        <v>0</v>
      </c>
      <c r="U29" s="66">
        <f t="shared" si="2"/>
        <v>0</v>
      </c>
      <c r="V29" s="66"/>
      <c r="W29" s="67"/>
      <c r="X29" s="71"/>
      <c r="Y29" s="71"/>
      <c r="Z29" s="71"/>
      <c r="AA29" s="71"/>
      <c r="AB29" s="71"/>
      <c r="AC29" s="71"/>
      <c r="AD29" s="71"/>
      <c r="AE29" s="73">
        <f>-$E$20+NPV($E$57,T29:AC29)</f>
        <v>0</v>
      </c>
      <c r="AF29" s="75"/>
    </row>
    <row r="30" spans="4:32" ht="21.5" customHeight="1" x14ac:dyDescent="0.45">
      <c r="D30" s="14"/>
      <c r="E30" s="14"/>
      <c r="H30" s="12"/>
      <c r="S30" s="29">
        <v>3</v>
      </c>
      <c r="T30" s="66">
        <f t="shared" si="2"/>
        <v>0</v>
      </c>
      <c r="U30" s="66">
        <f t="shared" si="2"/>
        <v>0</v>
      </c>
      <c r="V30" s="66">
        <f>$E$52</f>
        <v>0</v>
      </c>
      <c r="W30" s="67"/>
      <c r="X30" s="71"/>
      <c r="Y30" s="71"/>
      <c r="Z30" s="71"/>
      <c r="AA30" s="71"/>
      <c r="AB30" s="71"/>
      <c r="AC30" s="71"/>
      <c r="AD30" s="71"/>
      <c r="AE30" s="73">
        <f>-$E$20+NPV($E$57,T30:AC30)</f>
        <v>0</v>
      </c>
      <c r="AF30" s="75"/>
    </row>
    <row r="31" spans="4:32" ht="18.5" x14ac:dyDescent="0.45">
      <c r="D31" s="15" t="s">
        <v>21</v>
      </c>
      <c r="E31" s="15" t="s">
        <v>23</v>
      </c>
      <c r="F31" s="47" t="s">
        <v>38</v>
      </c>
      <c r="G31" s="47"/>
      <c r="I31" s="12"/>
      <c r="S31" s="29">
        <v>4</v>
      </c>
      <c r="T31" s="66">
        <f t="shared" si="2"/>
        <v>0</v>
      </c>
      <c r="U31" s="66">
        <f t="shared" si="1"/>
        <v>0</v>
      </c>
      <c r="V31" s="66">
        <f t="shared" si="1"/>
        <v>0</v>
      </c>
      <c r="W31" s="66">
        <f>V31</f>
        <v>0</v>
      </c>
      <c r="X31" s="71"/>
      <c r="Y31" s="71"/>
      <c r="Z31" s="71"/>
      <c r="AA31" s="71"/>
      <c r="AB31" s="70"/>
      <c r="AC31" s="71"/>
      <c r="AD31" s="71"/>
      <c r="AE31" s="73">
        <f>-$E$20+NPV($E$57,T31:AC31)</f>
        <v>0</v>
      </c>
      <c r="AF31" s="75"/>
    </row>
    <row r="32" spans="4:32" ht="18.5" x14ac:dyDescent="0.45">
      <c r="D32" s="3" t="s">
        <v>24</v>
      </c>
      <c r="E32" s="4"/>
      <c r="F32" s="44">
        <f>E32*12</f>
        <v>0</v>
      </c>
      <c r="G32" s="45"/>
      <c r="H32" s="12"/>
      <c r="I32" s="20"/>
      <c r="S32" s="29">
        <v>5</v>
      </c>
      <c r="T32" s="66">
        <f t="shared" si="2"/>
        <v>0</v>
      </c>
      <c r="U32" s="66">
        <f t="shared" si="1"/>
        <v>0</v>
      </c>
      <c r="V32" s="66">
        <f t="shared" si="1"/>
        <v>0</v>
      </c>
      <c r="W32" s="66">
        <f t="shared" si="1"/>
        <v>0</v>
      </c>
      <c r="X32" s="70">
        <f>W32</f>
        <v>0</v>
      </c>
      <c r="Y32" s="71"/>
      <c r="Z32" s="71"/>
      <c r="AA32" s="71"/>
      <c r="AB32" s="70"/>
      <c r="AC32" s="70"/>
      <c r="AD32" s="71"/>
      <c r="AE32" s="73">
        <f>-$E$20+NPV($E$57,T32:AC32)</f>
        <v>0</v>
      </c>
      <c r="AF32" s="75"/>
    </row>
    <row r="33" spans="4:32" ht="18.5" x14ac:dyDescent="0.45">
      <c r="D33" s="3" t="s">
        <v>25</v>
      </c>
      <c r="E33" s="4"/>
      <c r="F33" s="44">
        <f t="shared" ref="F33:F43" si="4">E33*12</f>
        <v>0</v>
      </c>
      <c r="G33" s="45"/>
      <c r="H33" s="12"/>
      <c r="I33" s="20"/>
      <c r="S33" s="29">
        <v>6</v>
      </c>
      <c r="T33" s="66">
        <f>$E$52</f>
        <v>0</v>
      </c>
      <c r="U33" s="66">
        <f t="shared" si="1"/>
        <v>0</v>
      </c>
      <c r="V33" s="66">
        <f t="shared" si="1"/>
        <v>0</v>
      </c>
      <c r="W33" s="66">
        <f t="shared" si="1"/>
        <v>0</v>
      </c>
      <c r="X33" s="70">
        <f t="shared" si="1"/>
        <v>0</v>
      </c>
      <c r="Y33" s="70">
        <f>X33</f>
        <v>0</v>
      </c>
      <c r="Z33" s="71"/>
      <c r="AA33" s="71"/>
      <c r="AB33" s="71"/>
      <c r="AC33" s="71"/>
      <c r="AD33" s="71"/>
      <c r="AE33" s="73">
        <f>-$E$20+NPV($E$57,T33:AC33)</f>
        <v>0</v>
      </c>
      <c r="AF33" s="75"/>
    </row>
    <row r="34" spans="4:32" ht="18.5" x14ac:dyDescent="0.45">
      <c r="D34" s="3" t="s">
        <v>26</v>
      </c>
      <c r="E34" s="4"/>
      <c r="F34" s="44">
        <f t="shared" si="4"/>
        <v>0</v>
      </c>
      <c r="G34" s="45"/>
      <c r="H34" s="12"/>
      <c r="I34" s="20"/>
      <c r="S34" s="29">
        <v>7</v>
      </c>
      <c r="T34" s="66">
        <f>$E$52</f>
        <v>0</v>
      </c>
      <c r="U34" s="66">
        <f t="shared" si="1"/>
        <v>0</v>
      </c>
      <c r="V34" s="66">
        <f t="shared" si="1"/>
        <v>0</v>
      </c>
      <c r="W34" s="66">
        <f t="shared" si="1"/>
        <v>0</v>
      </c>
      <c r="X34" s="70">
        <f t="shared" si="1"/>
        <v>0</v>
      </c>
      <c r="Y34" s="70">
        <f t="shared" si="1"/>
        <v>0</v>
      </c>
      <c r="Z34" s="70">
        <f>Y34</f>
        <v>0</v>
      </c>
      <c r="AA34" s="71"/>
      <c r="AB34" s="71"/>
      <c r="AC34" s="71"/>
      <c r="AD34" s="71"/>
      <c r="AE34" s="73">
        <f>-$E$20+NPV($E$57,T34:AC34)</f>
        <v>0</v>
      </c>
      <c r="AF34" s="75"/>
    </row>
    <row r="35" spans="4:32" ht="18.5" x14ac:dyDescent="0.45">
      <c r="D35" s="3" t="s">
        <v>27</v>
      </c>
      <c r="E35" s="4"/>
      <c r="F35" s="44">
        <f t="shared" si="4"/>
        <v>0</v>
      </c>
      <c r="G35" s="45"/>
      <c r="H35" s="12"/>
      <c r="I35" s="20"/>
      <c r="S35" s="29">
        <v>8</v>
      </c>
      <c r="T35" s="66">
        <f>$E$52</f>
        <v>0</v>
      </c>
      <c r="U35" s="66">
        <f t="shared" si="1"/>
        <v>0</v>
      </c>
      <c r="V35" s="66">
        <f t="shared" si="1"/>
        <v>0</v>
      </c>
      <c r="W35" s="66">
        <f t="shared" si="1"/>
        <v>0</v>
      </c>
      <c r="X35" s="70">
        <f t="shared" si="1"/>
        <v>0</v>
      </c>
      <c r="Y35" s="70">
        <f t="shared" si="1"/>
        <v>0</v>
      </c>
      <c r="Z35" s="70">
        <f t="shared" si="1"/>
        <v>0</v>
      </c>
      <c r="AA35" s="70">
        <f>Z35</f>
        <v>0</v>
      </c>
      <c r="AB35" s="71"/>
      <c r="AC35" s="71"/>
      <c r="AD35" s="71"/>
      <c r="AE35" s="73">
        <f>-$E$20+NPV($E$57,T35:AC35)</f>
        <v>0</v>
      </c>
      <c r="AF35" s="75"/>
    </row>
    <row r="36" spans="4:32" ht="18.5" x14ac:dyDescent="0.45">
      <c r="D36" s="3" t="s">
        <v>28</v>
      </c>
      <c r="E36" s="4"/>
      <c r="F36" s="44">
        <f t="shared" si="4"/>
        <v>0</v>
      </c>
      <c r="G36" s="45"/>
      <c r="H36" s="12"/>
      <c r="I36" s="20"/>
      <c r="S36" s="29">
        <v>9</v>
      </c>
      <c r="T36" s="66">
        <f>$E$52</f>
        <v>0</v>
      </c>
      <c r="U36" s="66">
        <f t="shared" si="1"/>
        <v>0</v>
      </c>
      <c r="V36" s="66">
        <f t="shared" si="1"/>
        <v>0</v>
      </c>
      <c r="W36" s="66">
        <f t="shared" si="1"/>
        <v>0</v>
      </c>
      <c r="X36" s="70">
        <f t="shared" si="1"/>
        <v>0</v>
      </c>
      <c r="Y36" s="70">
        <f t="shared" si="1"/>
        <v>0</v>
      </c>
      <c r="Z36" s="70">
        <f t="shared" si="1"/>
        <v>0</v>
      </c>
      <c r="AA36" s="70">
        <f t="shared" si="1"/>
        <v>0</v>
      </c>
      <c r="AB36" s="70">
        <f>AA36</f>
        <v>0</v>
      </c>
      <c r="AC36" s="71"/>
      <c r="AD36" s="71"/>
      <c r="AE36" s="73">
        <f>-$E$20+NPV($E$57,T36:AC36)</f>
        <v>0</v>
      </c>
      <c r="AF36" s="75"/>
    </row>
    <row r="37" spans="4:32" ht="18.5" x14ac:dyDescent="0.45">
      <c r="D37" s="3" t="s">
        <v>29</v>
      </c>
      <c r="E37" s="2"/>
      <c r="F37" s="44">
        <f t="shared" si="4"/>
        <v>0</v>
      </c>
      <c r="G37" s="45"/>
      <c r="S37" s="29">
        <v>10</v>
      </c>
      <c r="T37" s="66">
        <f>$E$52</f>
        <v>0</v>
      </c>
      <c r="U37" s="66">
        <f t="shared" si="1"/>
        <v>0</v>
      </c>
      <c r="V37" s="66">
        <f t="shared" si="1"/>
        <v>0</v>
      </c>
      <c r="W37" s="66">
        <f t="shared" si="1"/>
        <v>0</v>
      </c>
      <c r="X37" s="70">
        <f t="shared" si="1"/>
        <v>0</v>
      </c>
      <c r="Y37" s="70">
        <f t="shared" si="1"/>
        <v>0</v>
      </c>
      <c r="Z37" s="70">
        <f t="shared" si="1"/>
        <v>0</v>
      </c>
      <c r="AA37" s="70">
        <f t="shared" si="1"/>
        <v>0</v>
      </c>
      <c r="AB37" s="70">
        <f>AA37</f>
        <v>0</v>
      </c>
      <c r="AC37" s="70">
        <f>AB37</f>
        <v>0</v>
      </c>
      <c r="AD37" s="71"/>
      <c r="AE37" s="73">
        <f>-$E$20+NPV($E$57,T37:AC37)</f>
        <v>0</v>
      </c>
      <c r="AF37" s="75"/>
    </row>
    <row r="38" spans="4:32" ht="18.5" x14ac:dyDescent="0.45">
      <c r="D38" s="3" t="s">
        <v>30</v>
      </c>
      <c r="E38" s="2"/>
      <c r="F38" s="44">
        <f t="shared" si="4"/>
        <v>0</v>
      </c>
      <c r="G38" s="45"/>
      <c r="H38" s="12"/>
      <c r="I38" s="13"/>
      <c r="S38" s="29"/>
      <c r="T38" s="67"/>
      <c r="U38" s="67"/>
      <c r="V38" s="67"/>
      <c r="W38" s="67"/>
      <c r="X38" s="71"/>
      <c r="Y38" s="71"/>
      <c r="Z38" s="71"/>
      <c r="AA38" s="71"/>
      <c r="AB38" s="71"/>
      <c r="AC38" s="71"/>
      <c r="AD38" s="71"/>
      <c r="AE38" s="71"/>
      <c r="AF38" s="74"/>
    </row>
    <row r="39" spans="4:32" ht="18.5" x14ac:dyDescent="0.45">
      <c r="D39" s="3" t="s">
        <v>31</v>
      </c>
      <c r="E39" s="2"/>
      <c r="F39" s="44">
        <f t="shared" si="4"/>
        <v>0</v>
      </c>
      <c r="G39" s="45"/>
      <c r="H39" s="12"/>
      <c r="I39" s="13"/>
      <c r="S39" s="31"/>
      <c r="T39" s="68"/>
      <c r="U39" s="68"/>
      <c r="V39" s="68"/>
      <c r="W39" s="68"/>
      <c r="X39" s="72"/>
      <c r="Y39" s="72"/>
      <c r="Z39" s="72"/>
      <c r="AA39" s="72"/>
      <c r="AB39" s="72"/>
      <c r="AC39" s="72"/>
      <c r="AD39" s="72"/>
      <c r="AE39" s="72"/>
    </row>
    <row r="40" spans="4:32" ht="18.5" x14ac:dyDescent="0.45">
      <c r="D40" s="3" t="s">
        <v>0</v>
      </c>
      <c r="E40" s="2"/>
      <c r="F40" s="44">
        <f t="shared" si="4"/>
        <v>0</v>
      </c>
      <c r="G40" s="45"/>
      <c r="S40" s="31"/>
      <c r="T40" s="68"/>
      <c r="U40" s="68"/>
      <c r="V40" s="68"/>
      <c r="W40" s="68"/>
      <c r="X40" s="72"/>
      <c r="Y40" s="72"/>
      <c r="Z40" s="72"/>
      <c r="AA40" s="72"/>
      <c r="AB40" s="72"/>
      <c r="AC40" s="72"/>
      <c r="AD40" s="72"/>
      <c r="AE40" s="72"/>
    </row>
    <row r="41" spans="4:32" ht="18.5" x14ac:dyDescent="0.45">
      <c r="D41" s="3" t="s">
        <v>1</v>
      </c>
      <c r="E41" s="2"/>
      <c r="F41" s="44">
        <f t="shared" si="4"/>
        <v>0</v>
      </c>
      <c r="G41" s="45"/>
      <c r="S41" s="32"/>
      <c r="T41" s="68"/>
      <c r="U41" s="68"/>
      <c r="V41" s="68"/>
      <c r="W41" s="68"/>
      <c r="X41" s="72"/>
      <c r="Y41" s="72"/>
      <c r="Z41" s="72"/>
      <c r="AA41" s="72"/>
      <c r="AB41" s="72"/>
      <c r="AC41" s="72"/>
      <c r="AD41" s="72"/>
      <c r="AE41" s="72"/>
    </row>
    <row r="42" spans="4:32" ht="18.5" x14ac:dyDescent="0.45">
      <c r="D42" s="3" t="s">
        <v>5</v>
      </c>
      <c r="E42" s="2"/>
      <c r="F42" s="44">
        <f t="shared" si="4"/>
        <v>0</v>
      </c>
      <c r="G42" s="45"/>
      <c r="H42" s="12"/>
      <c r="I42" s="21"/>
      <c r="S42" s="32"/>
      <c r="T42" s="68"/>
      <c r="U42" s="68"/>
      <c r="V42" s="68"/>
      <c r="W42" s="68"/>
      <c r="X42" s="72"/>
      <c r="Y42" s="72"/>
      <c r="Z42" s="72"/>
      <c r="AA42" s="72"/>
      <c r="AB42" s="72"/>
      <c r="AC42" s="72"/>
      <c r="AD42" s="72"/>
      <c r="AE42" s="72"/>
    </row>
    <row r="43" spans="4:32" ht="18.5" x14ac:dyDescent="0.45">
      <c r="D43" s="3" t="s">
        <v>6</v>
      </c>
      <c r="E43" s="2"/>
      <c r="F43" s="44">
        <f t="shared" si="4"/>
        <v>0</v>
      </c>
      <c r="G43" s="45"/>
      <c r="H43" s="12"/>
      <c r="I43" s="22"/>
    </row>
    <row r="44" spans="4:32" ht="18.5" x14ac:dyDescent="0.45">
      <c r="D44" s="24" t="s">
        <v>32</v>
      </c>
      <c r="E44" s="19">
        <f>SUM(E32:E43)</f>
        <v>0</v>
      </c>
      <c r="F44" s="46">
        <f>SUM(F32:G43)</f>
        <v>0</v>
      </c>
      <c r="G44" s="47"/>
      <c r="I44" s="1"/>
    </row>
    <row r="45" spans="4:32" ht="18.5" x14ac:dyDescent="0.45">
      <c r="D45" s="12"/>
      <c r="E45" s="13"/>
      <c r="I45" s="1"/>
    </row>
    <row r="47" spans="4:32" ht="17.25" customHeight="1" x14ac:dyDescent="0.35">
      <c r="D47" s="33" t="s">
        <v>40</v>
      </c>
      <c r="E47" s="33"/>
      <c r="F47" s="33"/>
      <c r="G47" s="33"/>
      <c r="H47" s="33"/>
      <c r="I47" s="33"/>
    </row>
    <row r="48" spans="4:32" ht="14.5" customHeight="1" x14ac:dyDescent="0.35">
      <c r="D48" s="33"/>
      <c r="E48" s="33"/>
      <c r="F48" s="33"/>
      <c r="G48" s="33"/>
      <c r="H48" s="33"/>
      <c r="I48" s="33"/>
    </row>
    <row r="50" spans="4:6" ht="15" customHeight="1" x14ac:dyDescent="0.45">
      <c r="D50" s="25" t="s">
        <v>37</v>
      </c>
      <c r="E50" s="48">
        <f>F29</f>
        <v>0</v>
      </c>
      <c r="F50" s="43"/>
    </row>
    <row r="51" spans="4:6" ht="15" customHeight="1" x14ac:dyDescent="0.45">
      <c r="D51" s="25" t="s">
        <v>36</v>
      </c>
      <c r="E51" s="42">
        <f>F44</f>
        <v>0</v>
      </c>
      <c r="F51" s="43"/>
    </row>
    <row r="52" spans="4:6" ht="18.5" x14ac:dyDescent="0.45">
      <c r="D52" s="25" t="s">
        <v>39</v>
      </c>
      <c r="E52" s="42">
        <f>E50-E51</f>
        <v>0</v>
      </c>
      <c r="F52" s="43"/>
    </row>
    <row r="54" spans="4:6" ht="15" customHeight="1" x14ac:dyDescent="0.35">
      <c r="D54" s="33" t="s">
        <v>22</v>
      </c>
      <c r="E54" s="33"/>
      <c r="F54" s="33"/>
    </row>
    <row r="55" spans="4:6" ht="15" customHeight="1" x14ac:dyDescent="0.35">
      <c r="D55" s="33"/>
      <c r="E55" s="33"/>
      <c r="F55" s="33"/>
    </row>
    <row r="57" spans="4:6" ht="18.5" x14ac:dyDescent="0.45">
      <c r="D57" s="15" t="s">
        <v>2</v>
      </c>
      <c r="E57" s="34"/>
      <c r="F57" s="35"/>
    </row>
    <row r="58" spans="4:6" ht="18.5" x14ac:dyDescent="0.45">
      <c r="D58" s="26" t="s">
        <v>41</v>
      </c>
      <c r="E58" s="63"/>
      <c r="F58" s="64"/>
    </row>
    <row r="60" spans="4:6" ht="18.5" x14ac:dyDescent="0.45">
      <c r="D60" s="26" t="s">
        <v>3</v>
      </c>
      <c r="E60" s="36">
        <f>-E20+NPV(E57,T6:T15)</f>
        <v>0</v>
      </c>
      <c r="F60" s="37"/>
    </row>
    <row r="61" spans="4:6" ht="18.5" x14ac:dyDescent="0.35">
      <c r="D61" s="27" t="s">
        <v>4</v>
      </c>
      <c r="E61" s="38" t="e">
        <f>E62/365</f>
        <v>#DIV/0!</v>
      </c>
      <c r="F61" s="39"/>
    </row>
    <row r="62" spans="4:6" ht="18.5" x14ac:dyDescent="0.35">
      <c r="D62" s="28"/>
      <c r="E62" s="40" t="e">
        <f>CEILING(E20*365/E52,1)</f>
        <v>#DIV/0!</v>
      </c>
      <c r="F62" s="41"/>
    </row>
  </sheetData>
  <sheetProtection algorithmName="SHA-512" hashValue="ItAQbibhBVfhPlXyDjCRIeb/5Fre8gQhhVgOcF89FJWyYz9VW0iN5B/rLN1elyGbNLngsNQiUIfwdTCLATFYrQ==" saltValue="eIuB+h8I61b5NiEJq5mIUw==" spinCount="100000" sheet="1" objects="1" scenarios="1"/>
  <dataConsolidate/>
  <mergeCells count="30">
    <mergeCell ref="F36:G36"/>
    <mergeCell ref="D2:H3"/>
    <mergeCell ref="D22:H23"/>
    <mergeCell ref="F26:G26"/>
    <mergeCell ref="F27:G27"/>
    <mergeCell ref="F28:G28"/>
    <mergeCell ref="F29:G29"/>
    <mergeCell ref="F31:G31"/>
    <mergeCell ref="F32:G32"/>
    <mergeCell ref="F33:G33"/>
    <mergeCell ref="F34:G34"/>
    <mergeCell ref="F35:G35"/>
    <mergeCell ref="E52:F52"/>
    <mergeCell ref="F37:G37"/>
    <mergeCell ref="F38:G38"/>
    <mergeCell ref="F39:G39"/>
    <mergeCell ref="F40:G40"/>
    <mergeCell ref="F41:G41"/>
    <mergeCell ref="F42:G42"/>
    <mergeCell ref="F43:G43"/>
    <mergeCell ref="F44:G44"/>
    <mergeCell ref="D47:I48"/>
    <mergeCell ref="E50:F50"/>
    <mergeCell ref="E51:F51"/>
    <mergeCell ref="D54:F55"/>
    <mergeCell ref="E58:F58"/>
    <mergeCell ref="E60:F60"/>
    <mergeCell ref="E61:F61"/>
    <mergeCell ref="E62:F62"/>
    <mergeCell ref="E57:F57"/>
  </mergeCells>
  <conditionalFormatting sqref="E20">
    <cfRule type="cellIs" dxfId="36" priority="5" operator="lessThan">
      <formula>1000000</formula>
    </cfRule>
    <cfRule type="cellIs" dxfId="35" priority="9" operator="lessThan">
      <formula>1000000</formula>
    </cfRule>
    <cfRule type="cellIs" dxfId="34" priority="10" operator="greaterThan">
      <formula>1000000</formula>
    </cfRule>
    <cfRule type="cellIs" dxfId="33" priority="22" operator="lessThan">
      <formula>$E$5</formula>
    </cfRule>
    <cfRule type="cellIs" dxfId="32" priority="23" operator="greaterThan">
      <formula>$E$5</formula>
    </cfRule>
  </conditionalFormatting>
  <conditionalFormatting sqref="E52">
    <cfRule type="cellIs" dxfId="31" priority="24" operator="lessThan">
      <formula>0</formula>
    </cfRule>
  </conditionalFormatting>
  <conditionalFormatting sqref="E52:F52">
    <cfRule type="cellIs" dxfId="30" priority="20" operator="lessThan">
      <formula>0</formula>
    </cfRule>
    <cfRule type="cellIs" dxfId="29" priority="21" operator="greaterThan">
      <formula>0</formula>
    </cfRule>
  </conditionalFormatting>
  <conditionalFormatting sqref="E60:F60">
    <cfRule type="cellIs" dxfId="28" priority="1" operator="equal">
      <formula>0</formula>
    </cfRule>
    <cfRule type="cellIs" dxfId="27" priority="2" operator="equal">
      <formula>"o"</formula>
    </cfRule>
  </conditionalFormatting>
  <conditionalFormatting sqref="E60:F62">
    <cfRule type="cellIs" dxfId="26" priority="6" operator="greaterThan">
      <formula>0</formula>
    </cfRule>
    <cfRule type="cellIs" dxfId="25" priority="18" operator="lessThan">
      <formula>0</formula>
    </cfRule>
  </conditionalFormatting>
  <conditionalFormatting sqref="E61:F61">
    <cfRule type="cellIs" dxfId="24" priority="36" operator="equal">
      <formula>#REF!</formula>
    </cfRule>
    <cfRule type="cellIs" dxfId="23" priority="37" operator="lessThan">
      <formula>#REF!</formula>
    </cfRule>
    <cfRule type="cellIs" dxfId="22" priority="38" operator="greaterThan">
      <formula>#REF!</formula>
    </cfRule>
  </conditionalFormatting>
  <conditionalFormatting sqref="E62:F62">
    <cfRule type="cellIs" dxfId="21" priority="40" operator="equal">
      <formula>#REF!*365</formula>
    </cfRule>
    <cfRule type="cellIs" dxfId="20" priority="41" operator="lessThan">
      <formula>#REF!*365</formula>
    </cfRule>
    <cfRule type="cellIs" dxfId="19" priority="42" operator="greaterThan">
      <formula>#REF!*365</formula>
    </cfRule>
  </conditionalFormatting>
  <conditionalFormatting sqref="F29">
    <cfRule type="cellIs" dxfId="18" priority="8" operator="greaterThan">
      <formula>$E$44</formula>
    </cfRule>
  </conditionalFormatting>
  <dataValidations xWindow="1035" yWindow="670" count="4">
    <dataValidation allowBlank="1" showInputMessage="1" showErrorMessage="1" promptTitle="NPV" prompt="– zaktualizowane na dany moment przeprowadzania oceny, korzyści jakie może przynieść realizacja projektu. NPV określa więc korzyści z realizacji przedsięwzięcia w formie nadwyżki przychodów pieniężnych nad kosztami ich uzyskania." sqref="D60" xr:uid="{E0BE5199-F519-4832-A980-5259FC5B2610}"/>
    <dataValidation allowBlank="1" showErrorMessage="1" sqref="H32 H35:H36" xr:uid="{F6C00120-6C51-44EC-AE09-3A8A1054AB37}"/>
    <dataValidation allowBlank="1" showErrorMessage="1" promptTitle="Interpretacja NPF" prompt="Jeżeli _x000a_NPV &gt; 0 – projekt jest dobry_x000a_NPV = 0 – projekt jest dyskusyjny_x000a_NPV &lt; 0 – projekt nieopłacalny_x000a_" sqref="E60:F60" xr:uid="{7885D1C7-3E5B-4445-9D0B-14E7B5AF2B7E}"/>
    <dataValidation allowBlank="1" showInputMessage="1" showErrorMessage="1" promptTitle="Okres zwrotu " prompt="- okres zwrotu to okres (lata) po jakim zwróci się nakład inwestycyjny. Okres zwrotu informuje o tym, jak szybko odzyskane zostaną poniesione nakłady inwestycyjne." sqref="D61" xr:uid="{AB40B5DB-1D26-4469-8BD0-A59431ED838D}"/>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54E6-91B2-491E-949A-85C5836C5185}">
  <dimension ref="D1:AG62"/>
  <sheetViews>
    <sheetView showGridLines="0" topLeftCell="A45" zoomScale="70" zoomScaleNormal="70" workbookViewId="0">
      <selection activeCell="G65" sqref="G65"/>
    </sheetView>
  </sheetViews>
  <sheetFormatPr defaultRowHeight="14.5" x14ac:dyDescent="0.35"/>
  <cols>
    <col min="1" max="1" width="4.1796875" customWidth="1"/>
    <col min="2" max="2" width="4.08984375" customWidth="1"/>
    <col min="4" max="4" width="67.6328125" customWidth="1"/>
    <col min="5" max="5" width="23.1796875" customWidth="1"/>
    <col min="6" max="6" width="5.54296875" bestFit="1" customWidth="1"/>
    <col min="7" max="7" width="13.08984375" customWidth="1"/>
    <col min="8" max="8" width="48.7265625" customWidth="1"/>
    <col min="9" max="9" width="20.453125" customWidth="1"/>
    <col min="12" max="12" width="23.81640625" customWidth="1"/>
    <col min="13" max="13" width="16.1796875" customWidth="1"/>
    <col min="14" max="14" width="20.54296875" customWidth="1"/>
    <col min="15" max="15" width="5.453125" customWidth="1"/>
    <col min="16" max="16" width="17.26953125" customWidth="1"/>
    <col min="19" max="19" width="10.36328125" customWidth="1"/>
    <col min="20" max="20" width="12.81640625" style="69" bestFit="1" customWidth="1"/>
    <col min="21" max="21" width="16.26953125" style="69" customWidth="1"/>
    <col min="22" max="22" width="16.90625" style="69" customWidth="1"/>
    <col min="23" max="23" width="15.7265625" style="69" customWidth="1"/>
    <col min="24" max="24" width="15.36328125" style="69" customWidth="1"/>
    <col min="25" max="25" width="15.08984375" style="69" customWidth="1"/>
    <col min="26" max="26" width="15.26953125" style="69" customWidth="1"/>
    <col min="27" max="27" width="15.36328125" style="69" customWidth="1"/>
    <col min="28" max="28" width="15.26953125" style="69" customWidth="1"/>
    <col min="29" max="29" width="16" style="69" customWidth="1"/>
    <col min="30" max="30" width="8.7265625" style="69"/>
    <col min="31" max="31" width="19.54296875" style="69" customWidth="1"/>
  </cols>
  <sheetData>
    <row r="1" spans="4:33" ht="253" customHeight="1" x14ac:dyDescent="0.35"/>
    <row r="2" spans="4:33" ht="15" customHeight="1" x14ac:dyDescent="0.35">
      <c r="D2" s="33" t="s">
        <v>8</v>
      </c>
      <c r="E2" s="33"/>
      <c r="F2" s="33"/>
      <c r="G2" s="33"/>
      <c r="H2" s="33"/>
      <c r="I2" s="11"/>
      <c r="S2" s="7"/>
      <c r="AF2" s="7"/>
      <c r="AG2" s="7"/>
    </row>
    <row r="3" spans="4:33" ht="15" customHeight="1" x14ac:dyDescent="0.35">
      <c r="D3" s="33"/>
      <c r="E3" s="33"/>
      <c r="F3" s="33"/>
      <c r="G3" s="33"/>
      <c r="H3" s="33"/>
      <c r="I3" s="11"/>
      <c r="S3" s="7"/>
      <c r="AF3" s="7"/>
      <c r="AG3" s="7"/>
    </row>
    <row r="4" spans="4:33" ht="15" customHeight="1" x14ac:dyDescent="0.35">
      <c r="S4" s="7"/>
      <c r="AF4" s="7"/>
      <c r="AG4" s="7"/>
    </row>
    <row r="5" spans="4:33" ht="15" customHeight="1" x14ac:dyDescent="0.45">
      <c r="D5" s="15" t="s">
        <v>9</v>
      </c>
      <c r="E5" s="10">
        <v>1000000</v>
      </c>
      <c r="S5" s="29">
        <v>0</v>
      </c>
      <c r="T5" s="70">
        <f>-E20</f>
        <v>-628240</v>
      </c>
      <c r="U5" s="71"/>
      <c r="V5" s="71"/>
      <c r="W5" s="71"/>
      <c r="X5" s="71"/>
      <c r="Y5" s="71"/>
      <c r="Z5" s="71"/>
      <c r="AA5" s="71"/>
      <c r="AB5" s="71"/>
      <c r="AC5" s="71"/>
      <c r="AD5" s="71"/>
      <c r="AE5" s="71"/>
      <c r="AF5" s="8"/>
      <c r="AG5" s="7"/>
    </row>
    <row r="6" spans="4:33" ht="15" customHeight="1" x14ac:dyDescent="0.35">
      <c r="S6" s="29">
        <v>1</v>
      </c>
      <c r="T6" s="70">
        <f>IF(S6&lt;=$E$58,$E$52,0)</f>
        <v>286800</v>
      </c>
      <c r="U6" s="71"/>
      <c r="V6" s="71"/>
      <c r="W6" s="71"/>
      <c r="X6" s="71"/>
      <c r="Y6" s="70"/>
      <c r="Z6" s="71"/>
      <c r="AA6" s="71"/>
      <c r="AB6" s="71"/>
      <c r="AC6" s="71"/>
      <c r="AD6" s="71"/>
      <c r="AE6" s="71"/>
      <c r="AF6" s="8"/>
      <c r="AG6" s="7"/>
    </row>
    <row r="7" spans="4:33" ht="18.5" x14ac:dyDescent="0.45">
      <c r="D7" s="16" t="s">
        <v>7</v>
      </c>
      <c r="E7" s="17" t="s">
        <v>10</v>
      </c>
      <c r="S7" s="29">
        <v>2</v>
      </c>
      <c r="T7" s="70">
        <f>IF(S7&lt;=$E$58,$E$52,0)</f>
        <v>286800</v>
      </c>
      <c r="U7" s="71"/>
      <c r="V7" s="71"/>
      <c r="W7" s="71"/>
      <c r="X7" s="71"/>
      <c r="Y7" s="71"/>
      <c r="Z7" s="71"/>
      <c r="AA7" s="71"/>
      <c r="AB7" s="71"/>
      <c r="AC7" s="71"/>
      <c r="AD7" s="71"/>
      <c r="AE7" s="71"/>
      <c r="AF7" s="8"/>
      <c r="AG7" s="7"/>
    </row>
    <row r="8" spans="4:33" ht="18.5" x14ac:dyDescent="0.45">
      <c r="D8" s="3" t="s">
        <v>11</v>
      </c>
      <c r="E8" s="2">
        <v>30000</v>
      </c>
      <c r="S8" s="29">
        <v>3</v>
      </c>
      <c r="T8" s="70">
        <f>IF(S8&lt;=$E$58,$E$52,0)</f>
        <v>286800</v>
      </c>
      <c r="U8" s="71"/>
      <c r="V8" s="71"/>
      <c r="W8" s="71"/>
      <c r="X8" s="71"/>
      <c r="Y8" s="71"/>
      <c r="Z8" s="71"/>
      <c r="AA8" s="71"/>
      <c r="AB8" s="71"/>
      <c r="AC8" s="71"/>
      <c r="AD8" s="71"/>
      <c r="AE8" s="71"/>
      <c r="AF8" s="8"/>
      <c r="AG8" s="7"/>
    </row>
    <row r="9" spans="4:33" ht="18.5" x14ac:dyDescent="0.45">
      <c r="D9" s="3" t="s">
        <v>12</v>
      </c>
      <c r="E9" s="2">
        <v>4000</v>
      </c>
      <c r="S9" s="29">
        <v>4</v>
      </c>
      <c r="T9" s="70">
        <f t="shared" ref="T9:T17" si="0">IF(S9&lt;=$E$58,$E$52,0)</f>
        <v>286800</v>
      </c>
      <c r="U9" s="71"/>
      <c r="V9" s="71"/>
      <c r="W9" s="71"/>
      <c r="X9" s="71"/>
      <c r="Y9" s="71"/>
      <c r="Z9" s="71"/>
      <c r="AA9" s="71"/>
      <c r="AB9" s="71"/>
      <c r="AC9" s="71"/>
      <c r="AD9" s="71"/>
      <c r="AE9" s="71"/>
      <c r="AF9" s="8"/>
      <c r="AG9" s="7"/>
    </row>
    <row r="10" spans="4:33" ht="18.5" x14ac:dyDescent="0.45">
      <c r="D10" s="3" t="s">
        <v>13</v>
      </c>
      <c r="E10" s="2">
        <v>20000</v>
      </c>
      <c r="S10" s="29">
        <v>5</v>
      </c>
      <c r="T10" s="70">
        <f t="shared" si="0"/>
        <v>286800</v>
      </c>
      <c r="U10" s="71"/>
      <c r="V10" s="71"/>
      <c r="W10" s="71"/>
      <c r="X10" s="71"/>
      <c r="Y10" s="71"/>
      <c r="Z10" s="71"/>
      <c r="AA10" s="71"/>
      <c r="AB10" s="71"/>
      <c r="AC10" s="71"/>
      <c r="AD10" s="71"/>
      <c r="AE10" s="71"/>
      <c r="AF10" s="8"/>
      <c r="AG10" s="7"/>
    </row>
    <row r="11" spans="4:33" ht="18.5" x14ac:dyDescent="0.45">
      <c r="D11" s="3" t="s">
        <v>14</v>
      </c>
      <c r="E11" s="2">
        <v>450000</v>
      </c>
      <c r="S11" s="29">
        <v>6</v>
      </c>
      <c r="T11" s="70">
        <f t="shared" si="0"/>
        <v>286800</v>
      </c>
      <c r="U11" s="71"/>
      <c r="V11" s="71"/>
      <c r="W11" s="71"/>
      <c r="X11" s="71"/>
      <c r="Y11" s="71"/>
      <c r="Z11" s="71"/>
      <c r="AA11" s="71"/>
      <c r="AB11" s="71"/>
      <c r="AC11" s="71"/>
      <c r="AD11" s="71"/>
      <c r="AE11" s="71"/>
      <c r="AF11" s="8"/>
      <c r="AG11" s="7"/>
    </row>
    <row r="12" spans="4:33" ht="18.5" x14ac:dyDescent="0.45">
      <c r="D12" s="3" t="s">
        <v>17</v>
      </c>
      <c r="E12" s="2">
        <v>12000</v>
      </c>
      <c r="S12" s="29">
        <v>7</v>
      </c>
      <c r="T12" s="70">
        <f t="shared" si="0"/>
        <v>286800</v>
      </c>
      <c r="U12" s="71"/>
      <c r="V12" s="71"/>
      <c r="W12" s="71"/>
      <c r="X12" s="71"/>
      <c r="Y12" s="71"/>
      <c r="Z12" s="71"/>
      <c r="AA12" s="71"/>
      <c r="AB12" s="71"/>
      <c r="AC12" s="71"/>
      <c r="AD12" s="71"/>
      <c r="AE12" s="71"/>
      <c r="AF12" s="8"/>
      <c r="AG12" s="7"/>
    </row>
    <row r="13" spans="4:33" ht="18.75" customHeight="1" x14ac:dyDescent="0.45">
      <c r="D13" s="3" t="s">
        <v>18</v>
      </c>
      <c r="E13" s="2">
        <v>12000</v>
      </c>
      <c r="S13" s="29">
        <v>8</v>
      </c>
      <c r="T13" s="70">
        <f t="shared" si="0"/>
        <v>0</v>
      </c>
      <c r="U13" s="71"/>
      <c r="V13" s="71"/>
      <c r="W13" s="71"/>
      <c r="X13" s="71"/>
      <c r="Y13" s="71"/>
      <c r="Z13" s="71"/>
      <c r="AA13" s="71"/>
      <c r="AB13" s="71"/>
      <c r="AC13" s="71"/>
      <c r="AD13" s="71"/>
      <c r="AE13" s="71"/>
      <c r="AF13" s="8"/>
      <c r="AG13" s="7"/>
    </row>
    <row r="14" spans="4:33" ht="18.75" customHeight="1" x14ac:dyDescent="0.45">
      <c r="D14" s="3" t="s">
        <v>15</v>
      </c>
      <c r="E14" s="2">
        <v>120</v>
      </c>
      <c r="S14" s="29">
        <v>9</v>
      </c>
      <c r="T14" s="70">
        <f t="shared" si="0"/>
        <v>0</v>
      </c>
      <c r="U14" s="71"/>
      <c r="V14" s="71"/>
      <c r="W14" s="71"/>
      <c r="X14" s="71"/>
      <c r="Y14" s="71"/>
      <c r="Z14" s="71"/>
      <c r="AA14" s="71"/>
      <c r="AB14" s="71"/>
      <c r="AC14" s="71"/>
      <c r="AD14" s="71"/>
      <c r="AE14" s="71"/>
      <c r="AF14" s="8"/>
      <c r="AG14" s="7"/>
    </row>
    <row r="15" spans="4:33" ht="18.75" customHeight="1" x14ac:dyDescent="0.45">
      <c r="D15" s="3" t="s">
        <v>16</v>
      </c>
      <c r="E15" s="2">
        <v>120</v>
      </c>
      <c r="S15" s="29">
        <v>10</v>
      </c>
      <c r="T15" s="70">
        <f t="shared" si="0"/>
        <v>0</v>
      </c>
      <c r="U15" s="71"/>
      <c r="V15" s="71"/>
      <c r="W15" s="71"/>
      <c r="X15" s="71"/>
      <c r="Y15" s="71"/>
      <c r="Z15" s="71"/>
      <c r="AA15" s="71"/>
      <c r="AB15" s="71"/>
      <c r="AC15" s="71"/>
      <c r="AD15" s="71"/>
      <c r="AE15" s="71"/>
      <c r="AF15" s="8"/>
      <c r="AG15" s="7"/>
    </row>
    <row r="16" spans="4:33" ht="18.75" customHeight="1" x14ac:dyDescent="0.45">
      <c r="D16" s="3" t="s">
        <v>19</v>
      </c>
      <c r="E16" s="2">
        <v>100000</v>
      </c>
      <c r="S16" s="29"/>
      <c r="T16" s="70">
        <f t="shared" si="0"/>
        <v>286800</v>
      </c>
      <c r="U16" s="71"/>
      <c r="V16" s="71"/>
      <c r="W16" s="71"/>
      <c r="X16" s="71"/>
      <c r="Y16" s="71"/>
      <c r="Z16" s="71"/>
      <c r="AA16" s="71"/>
      <c r="AB16" s="71"/>
      <c r="AC16" s="71"/>
      <c r="AD16" s="71"/>
      <c r="AE16" s="71"/>
      <c r="AF16" s="8"/>
      <c r="AG16" s="7"/>
    </row>
    <row r="17" spans="4:33" ht="18.75" customHeight="1" x14ac:dyDescent="0.45">
      <c r="D17" s="3" t="s">
        <v>0</v>
      </c>
      <c r="E17" s="2">
        <v>0</v>
      </c>
      <c r="S17" s="29">
        <v>8</v>
      </c>
      <c r="T17" s="70">
        <f t="shared" si="0"/>
        <v>0</v>
      </c>
      <c r="U17" s="71"/>
      <c r="V17" s="71"/>
      <c r="W17" s="71"/>
      <c r="X17" s="71"/>
      <c r="Y17" s="71"/>
      <c r="Z17" s="71"/>
      <c r="AA17" s="71"/>
      <c r="AB17" s="71"/>
      <c r="AC17" s="71"/>
      <c r="AD17" s="71"/>
      <c r="AE17" s="71"/>
      <c r="AF17" s="8"/>
      <c r="AG17" s="7"/>
    </row>
    <row r="18" spans="4:33" ht="18.75" customHeight="1" x14ac:dyDescent="0.45">
      <c r="D18" s="3" t="s">
        <v>1</v>
      </c>
      <c r="E18" s="2">
        <v>0</v>
      </c>
      <c r="S18" s="29">
        <v>8</v>
      </c>
      <c r="T18" s="70"/>
      <c r="U18" s="71"/>
      <c r="V18" s="71"/>
      <c r="W18" s="71"/>
      <c r="X18" s="71"/>
      <c r="Y18" s="71"/>
      <c r="Z18" s="71"/>
      <c r="AA18" s="71"/>
      <c r="AB18" s="71"/>
      <c r="AC18" s="71"/>
      <c r="AD18" s="71"/>
      <c r="AE18" s="71"/>
      <c r="AF18" s="8"/>
      <c r="AG18" s="7"/>
    </row>
    <row r="19" spans="4:33" ht="18.75" customHeight="1" x14ac:dyDescent="0.45">
      <c r="D19" s="3" t="s">
        <v>5</v>
      </c>
      <c r="E19" s="2">
        <v>0</v>
      </c>
      <c r="S19" s="29"/>
      <c r="T19" s="70"/>
      <c r="U19" s="71"/>
      <c r="V19" s="71"/>
      <c r="W19" s="71"/>
      <c r="X19" s="71"/>
      <c r="Y19" s="71"/>
      <c r="Z19" s="71"/>
      <c r="AA19" s="71"/>
      <c r="AB19" s="71"/>
      <c r="AC19" s="71"/>
      <c r="AD19" s="71"/>
      <c r="AE19" s="71"/>
      <c r="AF19" s="8"/>
      <c r="AG19" s="7"/>
    </row>
    <row r="20" spans="4:33" ht="18.5" x14ac:dyDescent="0.45">
      <c r="D20" s="24" t="s">
        <v>32</v>
      </c>
      <c r="E20" s="18">
        <f>SUM(E8:E19)</f>
        <v>628240</v>
      </c>
      <c r="S20" s="29">
        <v>9</v>
      </c>
      <c r="T20" s="70">
        <f t="shared" ref="T20" si="1">IF(S20&lt;=$E$58,$E$52,0)</f>
        <v>0</v>
      </c>
      <c r="U20" s="71"/>
      <c r="V20" s="71"/>
      <c r="W20" s="71"/>
      <c r="X20" s="71"/>
      <c r="Y20" s="71"/>
      <c r="Z20" s="71"/>
      <c r="AA20" s="71"/>
      <c r="AB20" s="71"/>
      <c r="AC20" s="71"/>
      <c r="AD20" s="71"/>
      <c r="AE20" s="71"/>
      <c r="AF20" s="8"/>
      <c r="AG20" s="7"/>
    </row>
    <row r="21" spans="4:33" x14ac:dyDescent="0.35">
      <c r="S21" s="29"/>
      <c r="T21" s="71"/>
      <c r="U21" s="71"/>
      <c r="V21" s="71"/>
      <c r="W21" s="71"/>
      <c r="X21" s="71"/>
      <c r="Y21" s="71"/>
      <c r="Z21" s="71"/>
      <c r="AA21" s="71"/>
      <c r="AB21" s="71"/>
      <c r="AC21" s="71"/>
      <c r="AD21" s="71"/>
      <c r="AE21" s="71"/>
      <c r="AF21" s="8"/>
      <c r="AG21" s="7"/>
    </row>
    <row r="22" spans="4:33" ht="15" customHeight="1" x14ac:dyDescent="0.35">
      <c r="D22" s="33" t="s">
        <v>20</v>
      </c>
      <c r="E22" s="33"/>
      <c r="F22" s="33"/>
      <c r="G22" s="33"/>
      <c r="H22" s="33"/>
      <c r="I22" s="23"/>
      <c r="S22" s="29"/>
      <c r="T22" s="70"/>
      <c r="U22" s="71"/>
      <c r="V22" s="71"/>
      <c r="W22" s="71"/>
      <c r="X22" s="71"/>
      <c r="Y22" s="71"/>
      <c r="Z22" s="71"/>
      <c r="AA22" s="71"/>
      <c r="AB22" s="71"/>
      <c r="AC22" s="71"/>
      <c r="AD22" s="71"/>
      <c r="AE22" s="73">
        <f>-$E$20+NPV($E$57,T22:AC22)</f>
        <v>-628240</v>
      </c>
      <c r="AF22" s="9"/>
      <c r="AG22" s="7"/>
    </row>
    <row r="23" spans="4:33" ht="15" customHeight="1" x14ac:dyDescent="0.35">
      <c r="D23" s="33"/>
      <c r="E23" s="33"/>
      <c r="F23" s="33"/>
      <c r="G23" s="33"/>
      <c r="H23" s="33"/>
      <c r="I23" s="23"/>
      <c r="S23" s="29"/>
      <c r="T23" s="70"/>
      <c r="U23" s="70">
        <f>T23</f>
        <v>0</v>
      </c>
      <c r="V23" s="71"/>
      <c r="W23" s="71"/>
      <c r="X23" s="71"/>
      <c r="Y23" s="71"/>
      <c r="Z23" s="71"/>
      <c r="AA23" s="71"/>
      <c r="AB23" s="71"/>
      <c r="AC23" s="71"/>
      <c r="AD23" s="71"/>
      <c r="AE23" s="73"/>
      <c r="AF23" s="9"/>
      <c r="AG23" s="7"/>
    </row>
    <row r="24" spans="4:33" x14ac:dyDescent="0.35">
      <c r="S24" s="29"/>
      <c r="T24" s="70"/>
      <c r="U24" s="70">
        <f t="shared" ref="U24:AA37" si="2">T24</f>
        <v>0</v>
      </c>
      <c r="V24" s="70">
        <f>U24</f>
        <v>0</v>
      </c>
      <c r="W24" s="71"/>
      <c r="X24" s="71"/>
      <c r="Y24" s="71"/>
      <c r="Z24" s="71"/>
      <c r="AA24" s="71"/>
      <c r="AB24" s="71"/>
      <c r="AC24" s="71"/>
      <c r="AD24" s="71"/>
      <c r="AE24" s="73"/>
      <c r="AF24" s="9"/>
      <c r="AG24" s="7"/>
    </row>
    <row r="25" spans="4:33" ht="21.5" customHeight="1" x14ac:dyDescent="0.45">
      <c r="D25" s="14"/>
      <c r="E25" s="14"/>
      <c r="S25" s="29"/>
      <c r="T25" s="70"/>
      <c r="U25" s="70"/>
      <c r="V25" s="70"/>
      <c r="W25" s="71"/>
      <c r="X25" s="71"/>
      <c r="Y25" s="71"/>
      <c r="Z25" s="71"/>
      <c r="AA25" s="71"/>
      <c r="AB25" s="71"/>
      <c r="AC25" s="71"/>
      <c r="AD25" s="71"/>
      <c r="AE25" s="73"/>
      <c r="AF25" s="9"/>
      <c r="AG25" s="7"/>
    </row>
    <row r="26" spans="4:33" ht="21.5" customHeight="1" x14ac:dyDescent="0.45">
      <c r="D26" s="15" t="s">
        <v>33</v>
      </c>
      <c r="E26" s="15" t="s">
        <v>23</v>
      </c>
      <c r="F26" s="47" t="s">
        <v>38</v>
      </c>
      <c r="G26" s="47"/>
      <c r="S26" s="29"/>
      <c r="T26" s="70"/>
      <c r="U26" s="70"/>
      <c r="V26" s="70"/>
      <c r="W26" s="71"/>
      <c r="X26" s="71"/>
      <c r="Y26" s="71"/>
      <c r="Z26" s="71"/>
      <c r="AA26" s="71"/>
      <c r="AB26" s="71"/>
      <c r="AC26" s="71"/>
      <c r="AD26" s="71"/>
      <c r="AE26" s="73"/>
      <c r="AF26" s="9"/>
      <c r="AG26" s="7"/>
    </row>
    <row r="27" spans="4:33" ht="21.5" customHeight="1" x14ac:dyDescent="0.45">
      <c r="D27" s="15" t="s">
        <v>34</v>
      </c>
      <c r="E27" s="5">
        <v>10000</v>
      </c>
      <c r="F27" s="49">
        <f>E27*12</f>
        <v>120000</v>
      </c>
      <c r="G27" s="50"/>
      <c r="S27" s="29"/>
      <c r="T27" s="70"/>
      <c r="U27" s="70"/>
      <c r="V27" s="70"/>
      <c r="W27" s="71"/>
      <c r="X27" s="71"/>
      <c r="Y27" s="71"/>
      <c r="Z27" s="71"/>
      <c r="AA27" s="71"/>
      <c r="AB27" s="71"/>
      <c r="AC27" s="71"/>
      <c r="AD27" s="71"/>
      <c r="AE27" s="73"/>
      <c r="AF27" s="9"/>
      <c r="AG27" s="7"/>
    </row>
    <row r="28" spans="4:33" ht="18.5" x14ac:dyDescent="0.45">
      <c r="D28" s="15" t="s">
        <v>35</v>
      </c>
      <c r="E28" s="6">
        <v>14.99</v>
      </c>
      <c r="F28" s="53">
        <f>E28</f>
        <v>14.99</v>
      </c>
      <c r="G28" s="54"/>
      <c r="S28" s="29">
        <v>1</v>
      </c>
      <c r="T28" s="70">
        <f t="shared" ref="T28:U32" si="3">$E$52</f>
        <v>286800</v>
      </c>
      <c r="U28" s="70"/>
      <c r="V28" s="70"/>
      <c r="W28" s="71"/>
      <c r="X28" s="71"/>
      <c r="Y28" s="71"/>
      <c r="Z28" s="71"/>
      <c r="AA28" s="71"/>
      <c r="AB28" s="71"/>
      <c r="AC28" s="71"/>
      <c r="AD28" s="71"/>
      <c r="AE28" s="73">
        <f t="shared" ref="AE28:AE37" si="4">-$E$20+NPV($E$57,T28:AC28)</f>
        <v>-378848.69565217389</v>
      </c>
      <c r="AF28" s="9"/>
      <c r="AG28" s="7"/>
    </row>
    <row r="29" spans="4:33" ht="18.5" x14ac:dyDescent="0.45">
      <c r="D29" s="24" t="s">
        <v>32</v>
      </c>
      <c r="E29" s="30">
        <f>E27*E28</f>
        <v>149900</v>
      </c>
      <c r="F29" s="51">
        <f t="shared" ref="F29" si="5">F27*F28</f>
        <v>1798800</v>
      </c>
      <c r="G29" s="52"/>
      <c r="S29" s="29">
        <v>2</v>
      </c>
      <c r="T29" s="70">
        <f t="shared" si="3"/>
        <v>286800</v>
      </c>
      <c r="U29" s="70">
        <f t="shared" si="3"/>
        <v>286800</v>
      </c>
      <c r="V29" s="70"/>
      <c r="W29" s="71"/>
      <c r="X29" s="71"/>
      <c r="Y29" s="71"/>
      <c r="Z29" s="71"/>
      <c r="AA29" s="71"/>
      <c r="AB29" s="71"/>
      <c r="AC29" s="71"/>
      <c r="AD29" s="71"/>
      <c r="AE29" s="73">
        <f t="shared" si="4"/>
        <v>-161986.69187145546</v>
      </c>
      <c r="AF29" s="9"/>
      <c r="AG29" s="7"/>
    </row>
    <row r="30" spans="4:33" ht="21.5" customHeight="1" x14ac:dyDescent="0.45">
      <c r="D30" s="14"/>
      <c r="E30" s="14"/>
      <c r="S30" s="29">
        <v>3</v>
      </c>
      <c r="T30" s="70">
        <f t="shared" si="3"/>
        <v>286800</v>
      </c>
      <c r="U30" s="70">
        <f t="shared" si="3"/>
        <v>286800</v>
      </c>
      <c r="V30" s="70">
        <f>$E$52</f>
        <v>286800</v>
      </c>
      <c r="W30" s="71"/>
      <c r="X30" s="71"/>
      <c r="Y30" s="71"/>
      <c r="Z30" s="71"/>
      <c r="AA30" s="71"/>
      <c r="AB30" s="71"/>
      <c r="AC30" s="71"/>
      <c r="AD30" s="71"/>
      <c r="AE30" s="73">
        <f t="shared" si="4"/>
        <v>26588.963590038824</v>
      </c>
      <c r="AF30" s="9"/>
      <c r="AG30" s="7"/>
    </row>
    <row r="31" spans="4:33" ht="18.5" x14ac:dyDescent="0.45">
      <c r="D31" s="15" t="s">
        <v>21</v>
      </c>
      <c r="E31" s="15" t="s">
        <v>23</v>
      </c>
      <c r="F31" s="47" t="s">
        <v>38</v>
      </c>
      <c r="G31" s="47"/>
      <c r="I31" s="12"/>
      <c r="S31" s="29">
        <v>4</v>
      </c>
      <c r="T31" s="70">
        <f t="shared" si="3"/>
        <v>286800</v>
      </c>
      <c r="U31" s="70">
        <f t="shared" si="2"/>
        <v>286800</v>
      </c>
      <c r="V31" s="70">
        <f t="shared" si="2"/>
        <v>286800</v>
      </c>
      <c r="W31" s="70">
        <f>V31</f>
        <v>286800</v>
      </c>
      <c r="X31" s="71"/>
      <c r="Y31" s="71"/>
      <c r="Z31" s="71"/>
      <c r="AA31" s="71"/>
      <c r="AB31" s="70"/>
      <c r="AC31" s="71"/>
      <c r="AD31" s="71"/>
      <c r="AE31" s="73">
        <f t="shared" si="4"/>
        <v>190567.79442612082</v>
      </c>
      <c r="AF31" s="9"/>
      <c r="AG31" s="7"/>
    </row>
    <row r="32" spans="4:33" ht="18.5" x14ac:dyDescent="0.45">
      <c r="D32" s="3" t="s">
        <v>24</v>
      </c>
      <c r="E32" s="4">
        <v>2000</v>
      </c>
      <c r="F32" s="44">
        <f>E32*12</f>
        <v>24000</v>
      </c>
      <c r="G32" s="45"/>
      <c r="I32" s="20"/>
      <c r="S32" s="29">
        <v>5</v>
      </c>
      <c r="T32" s="70">
        <f t="shared" si="3"/>
        <v>286800</v>
      </c>
      <c r="U32" s="70">
        <f t="shared" si="2"/>
        <v>286800</v>
      </c>
      <c r="V32" s="70">
        <f t="shared" si="2"/>
        <v>286800</v>
      </c>
      <c r="W32" s="70">
        <f t="shared" si="2"/>
        <v>286800</v>
      </c>
      <c r="X32" s="70">
        <f>W32</f>
        <v>286800</v>
      </c>
      <c r="Y32" s="71"/>
      <c r="Z32" s="71"/>
      <c r="AA32" s="71"/>
      <c r="AB32" s="70"/>
      <c r="AC32" s="70"/>
      <c r="AD32" s="71"/>
      <c r="AE32" s="73">
        <f t="shared" si="4"/>
        <v>333158.08210967039</v>
      </c>
      <c r="AF32" s="9"/>
      <c r="AG32" s="7"/>
    </row>
    <row r="33" spans="4:33" ht="18.5" x14ac:dyDescent="0.45">
      <c r="D33" s="3" t="s">
        <v>25</v>
      </c>
      <c r="E33" s="4">
        <v>40000</v>
      </c>
      <c r="F33" s="44">
        <f t="shared" ref="F33:F43" si="6">E33*12</f>
        <v>480000</v>
      </c>
      <c r="G33" s="45"/>
      <c r="I33" s="20"/>
      <c r="S33" s="29">
        <v>6</v>
      </c>
      <c r="T33" s="70">
        <f>$E$52</f>
        <v>286800</v>
      </c>
      <c r="U33" s="70">
        <f t="shared" si="2"/>
        <v>286800</v>
      </c>
      <c r="V33" s="70">
        <f t="shared" si="2"/>
        <v>286800</v>
      </c>
      <c r="W33" s="70">
        <f t="shared" si="2"/>
        <v>286800</v>
      </c>
      <c r="X33" s="70">
        <f t="shared" si="2"/>
        <v>286800</v>
      </c>
      <c r="Y33" s="70">
        <f>X33</f>
        <v>286800</v>
      </c>
      <c r="Z33" s="71"/>
      <c r="AA33" s="71"/>
      <c r="AB33" s="71"/>
      <c r="AC33" s="71"/>
      <c r="AD33" s="71"/>
      <c r="AE33" s="73">
        <f t="shared" si="4"/>
        <v>457149.63661710476</v>
      </c>
      <c r="AF33" s="9"/>
      <c r="AG33" s="7"/>
    </row>
    <row r="34" spans="4:33" ht="18.5" x14ac:dyDescent="0.45">
      <c r="D34" s="3" t="s">
        <v>26</v>
      </c>
      <c r="E34" s="4">
        <v>60000</v>
      </c>
      <c r="F34" s="44">
        <f t="shared" si="6"/>
        <v>720000</v>
      </c>
      <c r="G34" s="45"/>
      <c r="I34" s="20"/>
      <c r="S34" s="29">
        <v>7</v>
      </c>
      <c r="T34" s="70">
        <f>$E$52</f>
        <v>286800</v>
      </c>
      <c r="U34" s="70">
        <f t="shared" si="2"/>
        <v>286800</v>
      </c>
      <c r="V34" s="70">
        <f t="shared" si="2"/>
        <v>286800</v>
      </c>
      <c r="W34" s="70">
        <f t="shared" si="2"/>
        <v>286800</v>
      </c>
      <c r="X34" s="70">
        <f t="shared" si="2"/>
        <v>286800</v>
      </c>
      <c r="Y34" s="70">
        <f t="shared" si="2"/>
        <v>286800</v>
      </c>
      <c r="Z34" s="70">
        <f>Y34</f>
        <v>286800</v>
      </c>
      <c r="AA34" s="71"/>
      <c r="AB34" s="71"/>
      <c r="AC34" s="71"/>
      <c r="AD34" s="71"/>
      <c r="AE34" s="73">
        <f t="shared" si="4"/>
        <v>564968.37966704764</v>
      </c>
      <c r="AF34" s="9"/>
      <c r="AG34" s="7"/>
    </row>
    <row r="35" spans="4:33" ht="18.5" x14ac:dyDescent="0.45">
      <c r="D35" s="3" t="s">
        <v>27</v>
      </c>
      <c r="E35" s="4">
        <v>6000</v>
      </c>
      <c r="F35" s="44">
        <f t="shared" si="6"/>
        <v>72000</v>
      </c>
      <c r="G35" s="45"/>
      <c r="I35" s="20"/>
      <c r="S35" s="29">
        <v>8</v>
      </c>
      <c r="T35" s="70">
        <f>$E$52</f>
        <v>286800</v>
      </c>
      <c r="U35" s="70">
        <f t="shared" si="2"/>
        <v>286800</v>
      </c>
      <c r="V35" s="70">
        <f t="shared" si="2"/>
        <v>286800</v>
      </c>
      <c r="W35" s="70">
        <f t="shared" si="2"/>
        <v>286800</v>
      </c>
      <c r="X35" s="70">
        <f t="shared" si="2"/>
        <v>286800</v>
      </c>
      <c r="Y35" s="70">
        <f t="shared" si="2"/>
        <v>286800</v>
      </c>
      <c r="Z35" s="70">
        <f t="shared" si="2"/>
        <v>286800</v>
      </c>
      <c r="AA35" s="70">
        <f>Z35</f>
        <v>286800</v>
      </c>
      <c r="AB35" s="71"/>
      <c r="AC35" s="71"/>
      <c r="AD35" s="71"/>
      <c r="AE35" s="73">
        <f t="shared" si="4"/>
        <v>658723.80840612855</v>
      </c>
      <c r="AF35" s="9"/>
      <c r="AG35" s="7"/>
    </row>
    <row r="36" spans="4:33" ht="18.5" x14ac:dyDescent="0.45">
      <c r="D36" s="3" t="s">
        <v>28</v>
      </c>
      <c r="E36" s="4">
        <v>9000</v>
      </c>
      <c r="F36" s="44">
        <f t="shared" si="6"/>
        <v>108000</v>
      </c>
      <c r="G36" s="45"/>
      <c r="I36" s="20"/>
      <c r="S36" s="29">
        <v>9</v>
      </c>
      <c r="T36" s="70">
        <f>$E$52</f>
        <v>286800</v>
      </c>
      <c r="U36" s="70">
        <f t="shared" si="2"/>
        <v>286800</v>
      </c>
      <c r="V36" s="70">
        <f t="shared" si="2"/>
        <v>286800</v>
      </c>
      <c r="W36" s="70">
        <f t="shared" si="2"/>
        <v>286800</v>
      </c>
      <c r="X36" s="70">
        <f t="shared" si="2"/>
        <v>286800</v>
      </c>
      <c r="Y36" s="70">
        <f t="shared" si="2"/>
        <v>286800</v>
      </c>
      <c r="Z36" s="70">
        <f t="shared" si="2"/>
        <v>286800</v>
      </c>
      <c r="AA36" s="70">
        <f t="shared" si="2"/>
        <v>286800</v>
      </c>
      <c r="AB36" s="70">
        <f>AA36</f>
        <v>286800</v>
      </c>
      <c r="AC36" s="71"/>
      <c r="AD36" s="71"/>
      <c r="AE36" s="73">
        <f t="shared" si="4"/>
        <v>740250.26817924227</v>
      </c>
      <c r="AF36" s="9"/>
      <c r="AG36" s="7"/>
    </row>
    <row r="37" spans="4:33" ht="18.5" x14ac:dyDescent="0.45">
      <c r="D37" s="3" t="s">
        <v>29</v>
      </c>
      <c r="E37" s="2">
        <v>3000</v>
      </c>
      <c r="F37" s="44">
        <f t="shared" si="6"/>
        <v>36000</v>
      </c>
      <c r="G37" s="45"/>
      <c r="S37" s="29">
        <v>10</v>
      </c>
      <c r="T37" s="70">
        <f>$E$52</f>
        <v>286800</v>
      </c>
      <c r="U37" s="70">
        <f t="shared" si="2"/>
        <v>286800</v>
      </c>
      <c r="V37" s="70">
        <f t="shared" si="2"/>
        <v>286800</v>
      </c>
      <c r="W37" s="70">
        <f t="shared" si="2"/>
        <v>286800</v>
      </c>
      <c r="X37" s="70">
        <f t="shared" si="2"/>
        <v>286800</v>
      </c>
      <c r="Y37" s="70">
        <f t="shared" si="2"/>
        <v>286800</v>
      </c>
      <c r="Z37" s="70">
        <f t="shared" si="2"/>
        <v>286800</v>
      </c>
      <c r="AA37" s="70">
        <f t="shared" si="2"/>
        <v>286800</v>
      </c>
      <c r="AB37" s="70">
        <f>AA37</f>
        <v>286800</v>
      </c>
      <c r="AC37" s="70">
        <f>AB37</f>
        <v>286800</v>
      </c>
      <c r="AD37" s="71"/>
      <c r="AE37" s="73">
        <f t="shared" si="4"/>
        <v>811142.84189499333</v>
      </c>
      <c r="AF37" s="9"/>
      <c r="AG37" s="7"/>
    </row>
    <row r="38" spans="4:33" ht="18.5" x14ac:dyDescent="0.45">
      <c r="D38" s="3" t="s">
        <v>30</v>
      </c>
      <c r="E38" s="2">
        <v>1000</v>
      </c>
      <c r="F38" s="44">
        <f t="shared" si="6"/>
        <v>12000</v>
      </c>
      <c r="G38" s="45"/>
      <c r="I38" s="13"/>
      <c r="S38" s="29"/>
      <c r="T38" s="71"/>
      <c r="U38" s="71"/>
      <c r="V38" s="71"/>
      <c r="W38" s="71"/>
      <c r="X38" s="71"/>
      <c r="Y38" s="71"/>
      <c r="Z38" s="71"/>
      <c r="AA38" s="71"/>
      <c r="AB38" s="71"/>
      <c r="AC38" s="71"/>
      <c r="AD38" s="71"/>
      <c r="AE38" s="71"/>
      <c r="AF38" s="8"/>
      <c r="AG38" s="7"/>
    </row>
    <row r="39" spans="4:33" ht="18.5" x14ac:dyDescent="0.45">
      <c r="D39" s="3" t="s">
        <v>31</v>
      </c>
      <c r="E39" s="2">
        <v>5000</v>
      </c>
      <c r="F39" s="44">
        <f t="shared" si="6"/>
        <v>60000</v>
      </c>
      <c r="G39" s="45"/>
      <c r="I39" s="13"/>
      <c r="S39" s="31"/>
      <c r="T39" s="72"/>
      <c r="U39" s="72"/>
      <c r="V39" s="72"/>
      <c r="W39" s="72"/>
      <c r="X39" s="72"/>
      <c r="Y39" s="72"/>
      <c r="Z39" s="72"/>
      <c r="AA39" s="72"/>
      <c r="AB39" s="72"/>
      <c r="AC39" s="72"/>
      <c r="AD39" s="72"/>
      <c r="AE39" s="72"/>
      <c r="AF39" s="7"/>
      <c r="AG39" s="7"/>
    </row>
    <row r="40" spans="4:33" ht="18.5" x14ac:dyDescent="0.45">
      <c r="D40" s="3" t="s">
        <v>0</v>
      </c>
      <c r="E40" s="2">
        <v>0</v>
      </c>
      <c r="F40" s="44">
        <f t="shared" si="6"/>
        <v>0</v>
      </c>
      <c r="G40" s="45"/>
      <c r="S40" s="31"/>
      <c r="T40" s="72"/>
      <c r="U40" s="72"/>
      <c r="V40" s="72"/>
      <c r="W40" s="72"/>
      <c r="X40" s="72"/>
      <c r="Y40" s="72"/>
      <c r="Z40" s="72"/>
      <c r="AA40" s="72"/>
      <c r="AB40" s="72"/>
      <c r="AC40" s="72"/>
      <c r="AD40" s="72"/>
      <c r="AE40" s="72"/>
      <c r="AF40" s="7"/>
      <c r="AG40" s="7"/>
    </row>
    <row r="41" spans="4:33" ht="18.5" x14ac:dyDescent="0.45">
      <c r="D41" s="3" t="s">
        <v>1</v>
      </c>
      <c r="E41" s="2">
        <v>0</v>
      </c>
      <c r="F41" s="44">
        <f t="shared" si="6"/>
        <v>0</v>
      </c>
      <c r="G41" s="45"/>
      <c r="S41" s="32"/>
      <c r="T41" s="72"/>
      <c r="U41" s="72"/>
      <c r="V41" s="72"/>
      <c r="W41" s="72"/>
      <c r="X41" s="72"/>
      <c r="Y41" s="72"/>
      <c r="Z41" s="72"/>
      <c r="AA41" s="72"/>
      <c r="AB41" s="72"/>
      <c r="AC41" s="72"/>
      <c r="AD41" s="72"/>
      <c r="AE41" s="72"/>
    </row>
    <row r="42" spans="4:33" ht="18.5" x14ac:dyDescent="0.45">
      <c r="D42" s="3" t="s">
        <v>5</v>
      </c>
      <c r="E42" s="2">
        <v>0</v>
      </c>
      <c r="F42" s="44">
        <f t="shared" si="6"/>
        <v>0</v>
      </c>
      <c r="G42" s="45"/>
      <c r="I42" s="21"/>
      <c r="S42" s="32"/>
      <c r="T42" s="72"/>
      <c r="U42" s="72"/>
      <c r="V42" s="72"/>
      <c r="W42" s="72"/>
      <c r="X42" s="72"/>
      <c r="Y42" s="72"/>
      <c r="Z42" s="72"/>
      <c r="AA42" s="72"/>
      <c r="AB42" s="72"/>
      <c r="AC42" s="72"/>
      <c r="AD42" s="72"/>
      <c r="AE42" s="72"/>
    </row>
    <row r="43" spans="4:33" ht="18.5" x14ac:dyDescent="0.45">
      <c r="D43" s="3" t="s">
        <v>6</v>
      </c>
      <c r="E43" s="2">
        <v>0</v>
      </c>
      <c r="F43" s="44">
        <f t="shared" si="6"/>
        <v>0</v>
      </c>
      <c r="G43" s="45"/>
      <c r="I43" s="22"/>
      <c r="S43" s="32"/>
      <c r="T43" s="72"/>
      <c r="U43" s="72"/>
      <c r="V43" s="72"/>
      <c r="W43" s="72"/>
      <c r="X43" s="72"/>
      <c r="Y43" s="72"/>
      <c r="Z43" s="72"/>
      <c r="AA43" s="72"/>
      <c r="AB43" s="72"/>
      <c r="AC43" s="72"/>
      <c r="AD43" s="72"/>
      <c r="AE43" s="72"/>
    </row>
    <row r="44" spans="4:33" ht="18.5" x14ac:dyDescent="0.45">
      <c r="D44" s="24" t="s">
        <v>32</v>
      </c>
      <c r="E44" s="19">
        <f>SUM(E32:E43)</f>
        <v>126000</v>
      </c>
      <c r="F44" s="46">
        <f>SUM(F32:G43)</f>
        <v>1512000</v>
      </c>
      <c r="G44" s="47"/>
      <c r="I44" s="1"/>
    </row>
    <row r="45" spans="4:33" ht="18.5" x14ac:dyDescent="0.45">
      <c r="D45" s="12"/>
      <c r="E45" s="13"/>
      <c r="I45" s="1"/>
    </row>
    <row r="47" spans="4:33" ht="17.25" customHeight="1" x14ac:dyDescent="0.35">
      <c r="D47" s="33" t="s">
        <v>40</v>
      </c>
      <c r="E47" s="33"/>
      <c r="F47" s="33"/>
      <c r="G47" s="33"/>
      <c r="H47" s="33"/>
      <c r="I47" s="33"/>
    </row>
    <row r="48" spans="4:33" ht="14.5" customHeight="1" x14ac:dyDescent="0.35">
      <c r="D48" s="33"/>
      <c r="E48" s="33"/>
      <c r="F48" s="33"/>
      <c r="G48" s="33"/>
      <c r="H48" s="33"/>
      <c r="I48" s="33"/>
    </row>
    <row r="50" spans="4:6" ht="15" customHeight="1" x14ac:dyDescent="0.45">
      <c r="D50" s="25" t="s">
        <v>37</v>
      </c>
      <c r="E50" s="48">
        <f>F29</f>
        <v>1798800</v>
      </c>
      <c r="F50" s="43"/>
    </row>
    <row r="51" spans="4:6" ht="15" customHeight="1" x14ac:dyDescent="0.45">
      <c r="D51" s="25" t="s">
        <v>36</v>
      </c>
      <c r="E51" s="42">
        <f>F44</f>
        <v>1512000</v>
      </c>
      <c r="F51" s="43"/>
    </row>
    <row r="52" spans="4:6" ht="18.5" x14ac:dyDescent="0.45">
      <c r="D52" s="25" t="s">
        <v>39</v>
      </c>
      <c r="E52" s="42">
        <f>E50-E51</f>
        <v>286800</v>
      </c>
      <c r="F52" s="43"/>
    </row>
    <row r="54" spans="4:6" ht="15" customHeight="1" x14ac:dyDescent="0.35">
      <c r="D54" s="33" t="s">
        <v>22</v>
      </c>
      <c r="E54" s="33"/>
      <c r="F54" s="33"/>
    </row>
    <row r="55" spans="4:6" ht="15" customHeight="1" x14ac:dyDescent="0.35">
      <c r="D55" s="33"/>
      <c r="E55" s="33"/>
      <c r="F55" s="33"/>
    </row>
    <row r="57" spans="4:6" ht="18.5" x14ac:dyDescent="0.45">
      <c r="D57" s="26" t="s">
        <v>2</v>
      </c>
      <c r="E57" s="34">
        <v>0.15</v>
      </c>
      <c r="F57" s="35"/>
    </row>
    <row r="58" spans="4:6" ht="18.5" x14ac:dyDescent="0.45">
      <c r="D58" s="26" t="s">
        <v>41</v>
      </c>
      <c r="E58" s="57">
        <v>7</v>
      </c>
      <c r="F58" s="58"/>
    </row>
    <row r="60" spans="4:6" ht="18.5" x14ac:dyDescent="0.45">
      <c r="D60" s="26" t="s">
        <v>3</v>
      </c>
      <c r="E60" s="59">
        <f>-E20+NPV(E57,T6:T15)</f>
        <v>564968.37966704764</v>
      </c>
      <c r="F60" s="60"/>
    </row>
    <row r="61" spans="4:6" ht="18.5" x14ac:dyDescent="0.35">
      <c r="D61" s="27" t="s">
        <v>4</v>
      </c>
      <c r="E61" s="55">
        <f>E62/365</f>
        <v>2.1917808219178081</v>
      </c>
      <c r="F61" s="56"/>
    </row>
    <row r="62" spans="4:6" ht="18.5" x14ac:dyDescent="0.35">
      <c r="D62" s="28"/>
      <c r="E62" s="61">
        <f>CEILING(E20*365/E52,1)</f>
        <v>800</v>
      </c>
      <c r="F62" s="62"/>
    </row>
  </sheetData>
  <sheetProtection algorithmName="SHA-512" hashValue="EKViVTn/4PvUVHHeZSQiZYZ78VVId+iXrSLfSsxy/lE2AhZXiMaI2bJAE3rXdWAumPbW2TCcC6YLItLFexp23Q==" saltValue="CIGrNDipLuGFRS+Xc7tgZg==" spinCount="100000" sheet="1" objects="1" scenarios="1"/>
  <mergeCells count="30">
    <mergeCell ref="E61:F61"/>
    <mergeCell ref="E57:F57"/>
    <mergeCell ref="E58:F58"/>
    <mergeCell ref="E60:F60"/>
    <mergeCell ref="E62:F62"/>
    <mergeCell ref="F26:G26"/>
    <mergeCell ref="F27:G27"/>
    <mergeCell ref="F28:G28"/>
    <mergeCell ref="F29:G29"/>
    <mergeCell ref="D2:H3"/>
    <mergeCell ref="D22:H23"/>
    <mergeCell ref="F31:G31"/>
    <mergeCell ref="F32:G32"/>
    <mergeCell ref="F33:G33"/>
    <mergeCell ref="F34:G34"/>
    <mergeCell ref="F35:G35"/>
    <mergeCell ref="F36:G36"/>
    <mergeCell ref="F37:G37"/>
    <mergeCell ref="F38:G38"/>
    <mergeCell ref="F39:G39"/>
    <mergeCell ref="F40:G40"/>
    <mergeCell ref="D47:I48"/>
    <mergeCell ref="D54:F55"/>
    <mergeCell ref="F41:G41"/>
    <mergeCell ref="F42:G42"/>
    <mergeCell ref="F43:G43"/>
    <mergeCell ref="F44:G44"/>
    <mergeCell ref="E50:F50"/>
    <mergeCell ref="E51:F51"/>
    <mergeCell ref="E52:F52"/>
  </mergeCells>
  <conditionalFormatting sqref="E20">
    <cfRule type="cellIs" dxfId="17" priority="4" operator="lessThan">
      <formula>1000000</formula>
    </cfRule>
    <cfRule type="cellIs" dxfId="16" priority="8" operator="lessThan">
      <formula>1000000</formula>
    </cfRule>
    <cfRule type="cellIs" dxfId="15" priority="9" operator="greaterThan">
      <formula>1000000</formula>
    </cfRule>
    <cfRule type="cellIs" dxfId="14" priority="29" operator="lessThan">
      <formula>$E$5</formula>
    </cfRule>
    <cfRule type="cellIs" dxfId="13" priority="30" operator="greaterThan">
      <formula>$E$5</formula>
    </cfRule>
  </conditionalFormatting>
  <conditionalFormatting sqref="E52">
    <cfRule type="cellIs" dxfId="12" priority="33" operator="lessThan">
      <formula>0</formula>
    </cfRule>
  </conditionalFormatting>
  <conditionalFormatting sqref="E52:F52">
    <cfRule type="cellIs" dxfId="11" priority="25" operator="lessThan">
      <formula>0</formula>
    </cfRule>
    <cfRule type="cellIs" dxfId="10" priority="26" operator="greaterThan">
      <formula>0</formula>
    </cfRule>
  </conditionalFormatting>
  <conditionalFormatting sqref="E60:F60">
    <cfRule type="cellIs" dxfId="9" priority="1" operator="equal">
      <formula>0</formula>
    </cfRule>
  </conditionalFormatting>
  <conditionalFormatting sqref="E60:F62">
    <cfRule type="cellIs" dxfId="8" priority="2" operator="lessThan">
      <formula>0</formula>
    </cfRule>
    <cfRule type="cellIs" dxfId="7" priority="5" operator="greaterThan">
      <formula>0</formula>
    </cfRule>
  </conditionalFormatting>
  <conditionalFormatting sqref="E61:F61">
    <cfRule type="cellIs" dxfId="6" priority="16" operator="equal">
      <formula>$E$58</formula>
    </cfRule>
    <cfRule type="cellIs" dxfId="5" priority="17" operator="lessThan">
      <formula>$E$58</formula>
    </cfRule>
    <cfRule type="cellIs" dxfId="4" priority="18" operator="greaterThan">
      <formula>$E$58</formula>
    </cfRule>
  </conditionalFormatting>
  <conditionalFormatting sqref="E62:F62">
    <cfRule type="cellIs" dxfId="3" priority="13" operator="equal">
      <formula>$E$58*365</formula>
    </cfRule>
    <cfRule type="cellIs" dxfId="2" priority="14" operator="lessThan">
      <formula>$E$58*365</formula>
    </cfRule>
    <cfRule type="cellIs" dxfId="1" priority="15" operator="greaterThan">
      <formula>$E$58*365</formula>
    </cfRule>
  </conditionalFormatting>
  <conditionalFormatting sqref="F29">
    <cfRule type="cellIs" dxfId="0" priority="7" operator="greaterThan">
      <formula>$E$44</formula>
    </cfRule>
  </conditionalFormatting>
  <dataValidations xWindow="953" yWindow="739" count="4">
    <dataValidation type="whole" allowBlank="1" showInputMessage="1" showErrorMessage="1" errorTitle="Liczba lat" error="Wartość powinna być z zakresu od 1 roku do 10 lat" promptTitle="Liczba lat" prompt="Wartość powinna być z zakresu od 1 roku do 10 lat." sqref="E58" xr:uid="{309F4B84-20C8-413D-8761-2141D1F2CCAA}">
      <formula1>1</formula1>
      <formula2>10</formula2>
    </dataValidation>
    <dataValidation allowBlank="1" showErrorMessage="1" promptTitle="Interpretacja NPF" prompt="Jeżeli _x000a_NPV &gt; 0 – projekt jest dobry_x000a_NPV = 0 – projekt jest dyskusyjny_x000a_NPV &lt; 0 – projekt nieopłacalny_x000a_" sqref="E60:F60" xr:uid="{0F09CF72-A86A-419E-943E-D4A684CDCC53}"/>
    <dataValidation allowBlank="1" showInputMessage="1" showErrorMessage="1" promptTitle="NPV" prompt="– zaktualizowane na dany moment przeprowadzania oceny korzyści, jakie może przynieść realizacja projektu. Metoda NPV uwzględnia wpływ czasu na wartość pieniądza i bezpośrednio informuje o tym jaki wpływ ma projekt na wartość rynkową firmy." sqref="D60" xr:uid="{AA9F93EF-12B3-4710-A218-0AE2C7ECCAF6}"/>
    <dataValidation allowBlank="1" showInputMessage="1" showErrorMessage="1" promptTitle="Okres zwrotu" prompt="- okres zwrotu to okres (lata) po jakim zwróci się nakład inwestycyjny. Okres zwrotu informuje o tym, jak szybko odzyskane zostaną poniesione nakłady inwestycyjne." sqref="D61" xr:uid="{35A48770-E762-4481-87FB-5B7DE48E3365}"/>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Instrukcja</vt:lpstr>
      <vt:lpstr>Kalkulator</vt:lpstr>
      <vt:lpstr>Przykład - aplikacja mobilna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dc:creator>
  <cp:lastModifiedBy>HP</cp:lastModifiedBy>
  <dcterms:created xsi:type="dcterms:W3CDTF">2023-09-10T20:54:49Z</dcterms:created>
  <dcterms:modified xsi:type="dcterms:W3CDTF">2024-10-28T16:55:42Z</dcterms:modified>
</cp:coreProperties>
</file>